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f652623d93e77a/@my work/@Projects - current/MWF - unintentional radiators/devices/calculations/"/>
    </mc:Choice>
  </mc:AlternateContent>
  <xr:revisionPtr revIDLastSave="493" documentId="8_{CA68172D-F997-4357-AB4F-1E4D0EEE0085}" xr6:coauthVersionLast="47" xr6:coauthVersionMax="47" xr10:uidLastSave="{674EE8A1-C6EF-4E79-A771-E70B0E15771E}"/>
  <bookViews>
    <workbookView xWindow="38280" yWindow="-120" windowWidth="18240" windowHeight="28320" tabRatio="846" activeTab="4" xr2:uid="{6DD41DDE-4C44-4826-A88C-3A854B8BC0AF}"/>
  </bookViews>
  <sheets>
    <sheet name="Class A radiated power" sheetId="5" r:id="rId1"/>
    <sheet name="Class B radiated power" sheetId="6" r:id="rId2"/>
    <sheet name="device radiated power" sheetId="2" r:id="rId3"/>
    <sheet name="config results" sheetId="7" r:id="rId4"/>
    <sheet name="Sheet3" sheetId="8" r:id="rId5"/>
    <sheet name="1GHz-18GHz" sheetId="1" r:id="rId6"/>
    <sheet name="30MHz-1GHz" sheetId="3" r:id="rId7"/>
    <sheet name="Sheet1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6" l="1"/>
  <c r="H6" i="6"/>
  <c r="I6" i="6"/>
  <c r="J6" i="6"/>
  <c r="G7" i="6"/>
  <c r="H7" i="6"/>
  <c r="I7" i="6"/>
  <c r="J7" i="6" s="1"/>
  <c r="G8" i="6"/>
  <c r="H8" i="6"/>
  <c r="I8" i="6"/>
  <c r="J8" i="6"/>
  <c r="G9" i="6"/>
  <c r="H9" i="6"/>
  <c r="I9" i="6"/>
  <c r="J9" i="6"/>
  <c r="J10" i="5"/>
  <c r="J9" i="5"/>
  <c r="H6" i="5"/>
  <c r="H7" i="5"/>
  <c r="H8" i="5"/>
  <c r="H9" i="5"/>
  <c r="G9" i="5"/>
  <c r="I9" i="5" s="1"/>
  <c r="G6" i="5"/>
  <c r="G7" i="5"/>
  <c r="G8" i="5"/>
  <c r="M10" i="2"/>
  <c r="C18" i="4"/>
  <c r="C17" i="4"/>
  <c r="C16" i="4"/>
  <c r="C15" i="4"/>
  <c r="C8" i="4"/>
  <c r="C9" i="4"/>
  <c r="C10" i="4"/>
  <c r="C7" i="4"/>
  <c r="C7" i="2"/>
  <c r="C8" i="2"/>
  <c r="C9" i="2"/>
  <c r="C6" i="2"/>
  <c r="H9" i="2"/>
  <c r="I9" i="2" s="1"/>
  <c r="J9" i="2" s="1"/>
  <c r="K9" i="2" s="1"/>
  <c r="L9" i="2" s="1"/>
  <c r="M9" i="2" s="1"/>
  <c r="H8" i="2"/>
  <c r="I8" i="2" s="1"/>
  <c r="J8" i="2" s="1"/>
  <c r="K8" i="2" s="1"/>
  <c r="L8" i="2" s="1"/>
  <c r="M8" i="2" s="1"/>
  <c r="H7" i="2"/>
  <c r="I7" i="2" s="1"/>
  <c r="J7" i="2" s="1"/>
  <c r="K7" i="2" s="1"/>
  <c r="L7" i="2" s="1"/>
  <c r="M7" i="2" s="1"/>
  <c r="H6" i="2"/>
  <c r="I6" i="2" s="1"/>
  <c r="J6" i="2" s="1"/>
  <c r="K6" i="2" s="1"/>
  <c r="L6" i="2" s="1"/>
  <c r="M6" i="2" s="1"/>
  <c r="J10" i="6" l="1"/>
  <c r="I8" i="5"/>
  <c r="J8" i="5" s="1"/>
  <c r="I7" i="5"/>
  <c r="J7" i="5" s="1"/>
  <c r="I6" i="5"/>
  <c r="J6" i="5" s="1"/>
</calcChain>
</file>

<file path=xl/sharedStrings.xml><?xml version="1.0" encoding="utf-8"?>
<sst xmlns="http://schemas.openxmlformats.org/spreadsheetml/2006/main" count="311" uniqueCount="94">
  <si>
    <t>No. of sample points</t>
  </si>
  <si>
    <t>limit level (dBµV/m)</t>
  </si>
  <si>
    <t>end frequency
(MHz)</t>
  </si>
  <si>
    <t>start frequency
(MHz)</t>
  </si>
  <si>
    <t>cumulative signal boost
(dB)</t>
  </si>
  <si>
    <t>distance to test point
(m)</t>
  </si>
  <si>
    <t>TOTAL</t>
  </si>
  <si>
    <t>freq</t>
  </si>
  <si>
    <t>FCC PART15 QP10m limit curve  (30MHz - 1 GHz)</t>
  </si>
  <si>
    <t>FCC PART 15 AVG (1GHz - 18 GHz)</t>
  </si>
  <si>
    <t>EMC compliance limit</t>
  </si>
  <si>
    <t>FCC PART15 QP10m</t>
  </si>
  <si>
    <t>Dr Vitas Anderson (Two Fields Consulting)</t>
  </si>
  <si>
    <t>test RBW
(MHz)</t>
  </si>
  <si>
    <t>max cumulative level (dBµV/m)</t>
  </si>
  <si>
    <t>max cumulative level
(V/m)</t>
  </si>
  <si>
    <t>max cumulative level
(W/m²)</t>
  </si>
  <si>
    <t>max equivalent dipole power
(mW)</t>
  </si>
  <si>
    <t>Frequency breakpoints</t>
  </si>
  <si>
    <t>limit level</t>
  </si>
  <si>
    <t xml:space="preserve">Estimates of device radiated power at EMC compliance levels </t>
  </si>
  <si>
    <t>limit level (µV/m)</t>
  </si>
  <si>
    <t>FCC 47 CFR Part 15 Subpart B EMC limits</t>
  </si>
  <si>
    <t>Clause 15.109 radiated emission limits</t>
  </si>
  <si>
    <t>Freq range</t>
  </si>
  <si>
    <t>Field strength</t>
  </si>
  <si>
    <t>(MHz)</t>
  </si>
  <si>
    <t>(µV/m)</t>
  </si>
  <si>
    <t>(dBµV/m)</t>
  </si>
  <si>
    <t>Class A devices</t>
  </si>
  <si>
    <t>30 to 88</t>
  </si>
  <si>
    <t>88 to 216</t>
  </si>
  <si>
    <t>216 to 960</t>
  </si>
  <si>
    <t>Above 960</t>
  </si>
  <si>
    <t>Class B devices</t>
  </si>
  <si>
    <t xml:space="preserve">Estimates of Class B radiated power at EMC compliance levels </t>
  </si>
  <si>
    <t xml:space="preserve">Estimates of Class A radiated power at EMC compliance levels </t>
  </si>
  <si>
    <t>S limit level (W/m²)</t>
  </si>
  <si>
    <t>E limit level (µV/m)</t>
  </si>
  <si>
    <t>cumulative S level
(W/m²)</t>
  </si>
  <si>
    <t>equivalent dipole power
(mW)</t>
  </si>
  <si>
    <t>RBW</t>
  </si>
  <si>
    <t>2AFYJ-OASLV204</t>
  </si>
  <si>
    <t>51a</t>
  </si>
  <si>
    <t>A</t>
  </si>
  <si>
    <t>MHz</t>
  </si>
  <si>
    <t>51b</t>
  </si>
  <si>
    <t>52a</t>
  </si>
  <si>
    <t>52b</t>
  </si>
  <si>
    <t>BCGA2439</t>
  </si>
  <si>
    <t>B</t>
  </si>
  <si>
    <t>GHz</t>
  </si>
  <si>
    <t>BCGA2442</t>
  </si>
  <si>
    <t>2ATQM1000-0375</t>
  </si>
  <si>
    <t>18a</t>
  </si>
  <si>
    <t>18b</t>
  </si>
  <si>
    <t>BCGA2485</t>
  </si>
  <si>
    <t>BCGA2615</t>
  </si>
  <si>
    <t>2AGAK-X7</t>
  </si>
  <si>
    <t>2ADHY-TRACKER-300W</t>
  </si>
  <si>
    <t>2ADHY-TRACKER-800W</t>
  </si>
  <si>
    <t>2AWLG-MEB11V6</t>
  </si>
  <si>
    <t>2AXQY-I3TFMICG02A</t>
  </si>
  <si>
    <t>2ASO2PANDAR40P</t>
  </si>
  <si>
    <t>SWSH1000</t>
  </si>
  <si>
    <t>A3LSMT978U</t>
  </si>
  <si>
    <t>2ASO2CBPANDARQT</t>
  </si>
  <si>
    <t>BCGA2282</t>
  </si>
  <si>
    <t>BCGA2289</t>
  </si>
  <si>
    <t>2ATXITTESWA664LAB2</t>
  </si>
  <si>
    <t>2AVB6-PA10006882</t>
  </si>
  <si>
    <t>ZCAXE315XDA</t>
  </si>
  <si>
    <t>2AXRT-WTC</t>
  </si>
  <si>
    <t>2ASO2PANDARQTV2</t>
  </si>
  <si>
    <t>2AUIVTTCVISION312</t>
  </si>
  <si>
    <t>BCGA2179</t>
  </si>
  <si>
    <t>2ASO2PANDAR64</t>
  </si>
  <si>
    <t>SIT-KT570</t>
  </si>
  <si>
    <t>2AVNR-AC13</t>
  </si>
  <si>
    <t>BCGA2438</t>
  </si>
  <si>
    <t>2AB83-D332A</t>
  </si>
  <si>
    <t>BCGA2337</t>
  </si>
  <si>
    <t>FCC ID</t>
  </si>
  <si>
    <t>figure or page</t>
  </si>
  <si>
    <t>Class</t>
  </si>
  <si>
    <t>d (m)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</si>
  <si>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low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</si>
  <si>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high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</si>
  <si>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rad</t>
    </r>
    <r>
      <rPr>
        <b/>
        <sz val="11"/>
        <color theme="1"/>
        <rFont val="Calibri"/>
        <family val="2"/>
        <scheme val="minor"/>
      </rPr>
      <t xml:space="preserve"> (mW)</t>
    </r>
  </si>
  <si>
    <t>Frequency unit</t>
  </si>
  <si>
    <t>flow (GHz)</t>
  </si>
  <si>
    <t>fhigh (GHz)</t>
  </si>
  <si>
    <t>Prad (mW)</t>
  </si>
  <si>
    <t>Prad ( dBmW)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</si>
</sst>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C09]dd\-mmmm\-yyyy;@"/>
    <numFmt numFmtId="167" formatCode="0.00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5" fillId="0" borderId="4" applyNumberFormat="0" applyFill="0" applyAlignment="0" applyProtection="0"/>
    <xf numFmtId="0" fontId="6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1"/>
    <xf numFmtId="0" fontId="2" fillId="2" borderId="1" xfId="2" applyAlignment="1">
      <alignment horizontal="center"/>
    </xf>
    <xf numFmtId="2" fontId="3" fillId="3" borderId="1" xfId="3" applyNumberFormat="1" applyAlignment="1">
      <alignment horizontal="center"/>
    </xf>
    <xf numFmtId="164" fontId="3" fillId="3" borderId="1" xfId="3" applyNumberFormat="1" applyAlignment="1">
      <alignment horizontal="center"/>
    </xf>
    <xf numFmtId="164" fontId="3" fillId="3" borderId="3" xfId="3" applyNumberForma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2" fillId="2" borderId="1" xfId="2"/>
    <xf numFmtId="3" fontId="3" fillId="3" borderId="1" xfId="3" applyNumberFormat="1" applyAlignment="1">
      <alignment horizontal="center"/>
    </xf>
    <xf numFmtId="164" fontId="0" fillId="0" borderId="0" xfId="0" applyNumberFormat="1"/>
    <xf numFmtId="0" fontId="6" fillId="0" borderId="0" xfId="5"/>
    <xf numFmtId="166" fontId="6" fillId="0" borderId="0" xfId="5" applyNumberFormat="1" applyAlignment="1">
      <alignment horizontal="left"/>
    </xf>
    <xf numFmtId="0" fontId="5" fillId="0" borderId="4" xfId="4"/>
    <xf numFmtId="0" fontId="4" fillId="0" borderId="5" xfId="0" applyFont="1" applyBorder="1" applyAlignment="1">
      <alignment wrapText="1"/>
    </xf>
    <xf numFmtId="0" fontId="4" fillId="0" borderId="5" xfId="0" applyFont="1" applyBorder="1" applyAlignment="1">
      <alignment horizontal="center" wrapText="1"/>
    </xf>
    <xf numFmtId="1" fontId="2" fillId="2" borderId="1" xfId="2" applyNumberFormat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167" fontId="3" fillId="3" borderId="1" xfId="3" applyNumberFormat="1" applyAlignment="1">
      <alignment horizontal="center"/>
    </xf>
    <xf numFmtId="11" fontId="3" fillId="3" borderId="1" xfId="3" applyNumberFormat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</cellXfs>
  <cellStyles count="6">
    <cellStyle name="Calculation" xfId="3" builtinId="22"/>
    <cellStyle name="Explanatory Text" xfId="5" builtinId="53"/>
    <cellStyle name="Heading 2" xfId="4" builtinId="17"/>
    <cellStyle name="Input" xfId="2" builtinId="20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84668</xdr:colOff>
      <xdr:row>14</xdr:row>
      <xdr:rowOff>39712</xdr:rowOff>
    </xdr:from>
    <xdr:to>
      <xdr:col>10</xdr:col>
      <xdr:colOff>26738</xdr:colOff>
      <xdr:row>23</xdr:row>
      <xdr:rowOff>148167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251EA7-D2E7-E4B2-1E65-2FF61918E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68" y="3214712"/>
          <a:ext cx="6990570" cy="18229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11</xdr:row>
      <xdr:rowOff>63499</xdr:rowOff>
    </xdr:from>
    <xdr:to>
      <xdr:col>10</xdr:col>
      <xdr:colOff>12049</xdr:colOff>
      <xdr:row>21</xdr:row>
      <xdr:rowOff>167578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9DFC40-0069-0E74-2E0F-516224F48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3047999"/>
          <a:ext cx="6965299" cy="20090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</xdr:row>
      <xdr:rowOff>9525</xdr:rowOff>
    </xdr:from>
    <xdr:to>
      <xdr:col>10</xdr:col>
      <xdr:colOff>533400</xdr:colOff>
      <xdr:row>70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62FEF5-DCD2-C611-D66B-76AC7A1301D7}"/>
            </a:ext>
          </a:extLst>
        </xdr:cNvPr>
        <xdr:cNvSpPr txBox="1"/>
      </xdr:nvSpPr>
      <xdr:spPr>
        <a:xfrm>
          <a:off x="171450" y="495300"/>
          <a:ext cx="6457950" cy="1294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b="1"/>
            <a:t>SAMPLE CALCULATION</a:t>
          </a:r>
        </a:p>
        <a:p>
          <a:endParaRPr lang="en-AU"/>
        </a:p>
        <a:p>
          <a:r>
            <a:rPr lang="en-AU"/>
            <a:t>For this calculation, refer to the copied figure below from an EMC FCC test report.</a:t>
          </a:r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r>
            <a:rPr lang="en-AU"/>
            <a:t>These calculations are for the </a:t>
          </a:r>
          <a:r>
            <a:rPr lang="en-AU" b="1"/>
            <a:t>1-18 GHz</a:t>
          </a:r>
          <a:r>
            <a:rPr lang="en-AU"/>
            <a:t> band.</a:t>
          </a:r>
          <a:br>
            <a:rPr lang="en-AU"/>
          </a:br>
          <a:endParaRPr lang="en-AU"/>
        </a:p>
        <a:p>
          <a:r>
            <a:rPr lang="en-AU"/>
            <a:t>On page 13 of the EMC FCC report, it states that resolution bandwidth (RBW) for the 1-18 GHz tests is </a:t>
          </a:r>
          <a:r>
            <a:rPr lang="en-AU" b="1"/>
            <a:t>1 MHz</a:t>
          </a:r>
          <a:r>
            <a:rPr lang="en-AU" b="0"/>
            <a:t>,</a:t>
          </a:r>
          <a:r>
            <a:rPr lang="en-AU" b="0" baseline="0"/>
            <a:t> as shown below:</a:t>
          </a:r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endParaRPr lang="en-AU"/>
        </a:p>
        <a:p>
          <a:r>
            <a:rPr lang="en-AU"/>
            <a:t>This implies that there are (18-1)/1E-3 = </a:t>
          </a:r>
          <a:r>
            <a:rPr lang="en-AU" b="1"/>
            <a:t>17,000</a:t>
          </a:r>
          <a:r>
            <a:rPr lang="en-AU"/>
            <a:t> sample points in the frequency sweep. This equates to a power boost in the signal level of:</a:t>
          </a:r>
          <a:br>
            <a:rPr lang="en-AU"/>
          </a:br>
          <a:endParaRPr lang="en-AU"/>
        </a:p>
        <a:p>
          <a:r>
            <a:rPr lang="en-AU"/>
            <a:t>10 x log</a:t>
          </a:r>
          <a:r>
            <a:rPr lang="en-AU" sz="900">
              <a:effectLst/>
            </a:rPr>
            <a:t>10</a:t>
          </a:r>
          <a:r>
            <a:rPr lang="en-AU"/>
            <a:t>(17000) = </a:t>
          </a:r>
          <a:r>
            <a:rPr lang="en-AU" b="1"/>
            <a:t>42.3 dB</a:t>
          </a:r>
          <a:endParaRPr lang="en-AU"/>
        </a:p>
        <a:p>
          <a:br>
            <a:rPr lang="en-AU"/>
          </a:br>
          <a:r>
            <a:rPr lang="en-AU"/>
            <a:t>If we assume that all devices pass the test for the </a:t>
          </a:r>
          <a:r>
            <a:rPr lang="en-AU" b="1"/>
            <a:t>FCC PART 15 AVG</a:t>
          </a:r>
          <a:r>
            <a:rPr lang="en-AU"/>
            <a:t> limit (54 dBµV/m from the plot above), then the maximum cumulative emission at the 3m test point over the 1-18 GHz band, Emax, should be:</a:t>
          </a:r>
        </a:p>
        <a:p>
          <a:endParaRPr lang="en-AU"/>
        </a:p>
        <a:p>
          <a:r>
            <a:rPr lang="en-AU">
              <a:latin typeface="Consolas" panose="020B0609020204030204" pitchFamily="49" charset="0"/>
            </a:rPr>
            <a:t>Emax = 42.3 + 54 dBµV/m = 96.3 dBµV/m</a:t>
          </a:r>
          <a:br>
            <a:rPr lang="en-AU"/>
          </a:br>
          <a:endParaRPr lang="en-AU"/>
        </a:p>
        <a:p>
          <a:r>
            <a:rPr lang="en-AU"/>
            <a:t>We then convert Emax into units of V/m:</a:t>
          </a:r>
          <a:br>
            <a:rPr lang="en-AU"/>
          </a:br>
          <a:endParaRPr lang="en-AU"/>
        </a:p>
        <a:p>
          <a:r>
            <a:rPr lang="en-AU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Emax = 10^(96.3/20) µV/m</a:t>
          </a:r>
          <a:endParaRPr lang="en-AU">
            <a:latin typeface="Consolas" panose="020B0609020204030204" pitchFamily="49" charset="0"/>
          </a:endParaRPr>
        </a:p>
        <a:p>
          <a:r>
            <a:rPr lang="en-AU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    = 65,347 µV/m</a:t>
          </a:r>
          <a:endParaRPr lang="en-AU">
            <a:latin typeface="Consolas" panose="020B0609020204030204" pitchFamily="49" charset="0"/>
          </a:endParaRPr>
        </a:p>
        <a:p>
          <a:r>
            <a:rPr lang="en-AU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    = 6.53E-2 V/m</a:t>
          </a:r>
          <a:br>
            <a:rPr lang="en-AU">
              <a:latin typeface="Consolas" panose="020B0609020204030204" pitchFamily="49" charset="0"/>
            </a:rPr>
          </a:br>
          <a:endParaRPr lang="en-AU">
            <a:latin typeface="Consolas" panose="020B0609020204030204" pitchFamily="49" charset="0"/>
          </a:endParaRPr>
        </a:p>
        <a:p>
          <a:r>
            <a:rPr lang="en-AU"/>
            <a:t>Using a simple far field transformation (and assuming Emax is an rms, not peak, value) we calculate the equivalent power flux density, Smax, as:</a:t>
          </a:r>
          <a:br>
            <a:rPr lang="en-AU"/>
          </a:br>
          <a:endParaRPr lang="en-AU"/>
        </a:p>
        <a:p>
          <a:r>
            <a:rPr lang="en-AU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Smax = |Emax|² / 377</a:t>
          </a:r>
          <a:endParaRPr lang="en-AU">
            <a:latin typeface="Consolas" panose="020B0609020204030204" pitchFamily="49" charset="0"/>
          </a:endParaRPr>
        </a:p>
        <a:p>
          <a:r>
            <a:rPr lang="en-AU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    = 6.53E-2² / 377</a:t>
          </a:r>
          <a:endParaRPr lang="en-AU">
            <a:latin typeface="Consolas" panose="020B0609020204030204" pitchFamily="49" charset="0"/>
          </a:endParaRPr>
        </a:p>
        <a:p>
          <a:r>
            <a:rPr lang="en-AU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    = 1.13E-5 W/m²</a:t>
          </a:r>
          <a:br>
            <a:rPr lang="en-AU">
              <a:latin typeface="Consolas" panose="020B0609020204030204" pitchFamily="49" charset="0"/>
            </a:rPr>
          </a:br>
          <a:endParaRPr lang="en-AU">
            <a:latin typeface="Consolas" panose="020B0609020204030204" pitchFamily="49" charset="0"/>
          </a:endParaRPr>
        </a:p>
        <a:p>
          <a:r>
            <a:rPr lang="en-AU"/>
            <a:t>If we assume a Hertzian dipole as a source approximation of the device with a linear gain of </a:t>
          </a:r>
          <a:r>
            <a:rPr lang="en-AU" b="1"/>
            <a:t>1.64</a:t>
          </a:r>
          <a:r>
            <a:rPr lang="en-AU"/>
            <a:t> (i.e. 2.15 dB) and </a:t>
          </a:r>
          <a:r>
            <a:rPr lang="en-AU" b="1"/>
            <a:t>3m</a:t>
          </a:r>
          <a:r>
            <a:rPr lang="en-AU"/>
            <a:t> from the test point, then we can calculate the radiated power as follows:</a:t>
          </a:r>
          <a:br>
            <a:rPr lang="en-AU"/>
          </a:br>
          <a:endParaRPr lang="en-AU"/>
        </a:p>
        <a:p>
          <a:r>
            <a:rPr lang="en-AU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    S = P.G/(4.pi.d²)</a:t>
          </a:r>
          <a:endParaRPr lang="en-AU">
            <a:latin typeface="Consolas" panose="020B0609020204030204" pitchFamily="49" charset="0"/>
          </a:endParaRPr>
        </a:p>
        <a:p>
          <a:r>
            <a:rPr lang="en-AU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&lt;=&gt;  P = 4.pi.d².S / G</a:t>
          </a:r>
          <a:endParaRPr lang="en-AU">
            <a:latin typeface="Consolas" panose="020B0609020204030204" pitchFamily="49" charset="0"/>
          </a:endParaRPr>
        </a:p>
        <a:p>
          <a:r>
            <a:rPr lang="en-AU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      = 4 x 3.142 x 3² x 1.13E-5 / 1.64</a:t>
          </a:r>
          <a:endParaRPr lang="en-AU">
            <a:latin typeface="Consolas" panose="020B0609020204030204" pitchFamily="49" charset="0"/>
          </a:endParaRPr>
        </a:p>
        <a:p>
          <a:r>
            <a:rPr lang="en-AU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      = 7.8E-4 W</a:t>
          </a:r>
          <a:endParaRPr lang="en-AU">
            <a:latin typeface="Consolas" panose="020B0609020204030204" pitchFamily="49" charset="0"/>
          </a:endParaRPr>
        </a:p>
        <a:p>
          <a:r>
            <a:rPr lang="en-AU" sz="1100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     P = </a:t>
          </a:r>
          <a:r>
            <a:rPr lang="en-AU" sz="1100" b="1">
              <a:solidFill>
                <a:schemeClr val="dk1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0.78 mW</a:t>
          </a:r>
          <a:br>
            <a:rPr lang="en-AU"/>
          </a:br>
          <a:endParaRPr lang="en-AU"/>
        </a:p>
        <a:p>
          <a:br>
            <a:rPr lang="en-AU"/>
          </a:br>
          <a:endParaRPr lang="en-AU"/>
        </a:p>
        <a:p>
          <a:endParaRPr lang="en-AU" sz="1100"/>
        </a:p>
      </xdr:txBody>
    </xdr:sp>
    <xdr:clientData/>
  </xdr:twoCellAnchor>
  <xdr:twoCellAnchor editAs="oneCell">
    <xdr:from>
      <xdr:col>0</xdr:col>
      <xdr:colOff>209551</xdr:colOff>
      <xdr:row>6</xdr:row>
      <xdr:rowOff>42180</xdr:rowOff>
    </xdr:from>
    <xdr:to>
      <xdr:col>10</xdr:col>
      <xdr:colOff>514351</xdr:colOff>
      <xdr:row>25</xdr:row>
      <xdr:rowOff>171986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948D5AE-5959-B697-47C6-5190CC433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51" y="1289955"/>
          <a:ext cx="6400800" cy="3749306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276226</xdr:colOff>
      <xdr:row>31</xdr:row>
      <xdr:rowOff>85030</xdr:rowOff>
    </xdr:from>
    <xdr:to>
      <xdr:col>9</xdr:col>
      <xdr:colOff>533400</xdr:colOff>
      <xdr:row>41</xdr:row>
      <xdr:rowOff>9899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8B5332B-2945-CB3F-2A8F-6A71DDD5B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6" y="6095305"/>
          <a:ext cx="5743574" cy="18298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2</xdr:row>
      <xdr:rowOff>47625</xdr:rowOff>
    </xdr:from>
    <xdr:to>
      <xdr:col>11</xdr:col>
      <xdr:colOff>458176</xdr:colOff>
      <xdr:row>26</xdr:row>
      <xdr:rowOff>353106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5E109A-D7F3-42DF-9C4E-46DCA026C5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533400"/>
          <a:ext cx="6992326" cy="48774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C3F9-B085-4066-A71A-01635773E57A}">
  <dimension ref="A1:J11"/>
  <sheetViews>
    <sheetView showGridLines="0" zoomScale="90" zoomScaleNormal="90" workbookViewId="0">
      <selection activeCell="G79" sqref="G79"/>
    </sheetView>
  </sheetViews>
  <sheetFormatPr defaultRowHeight="15" x14ac:dyDescent="0.25"/>
  <cols>
    <col min="1" max="1" width="18.5703125" customWidth="1"/>
    <col min="2" max="4" width="10" bestFit="1" customWidth="1"/>
    <col min="5" max="5" width="8.42578125" bestFit="1" customWidth="1"/>
    <col min="7" max="7" width="7.42578125" bestFit="1" customWidth="1"/>
    <col min="8" max="8" width="10.42578125" customWidth="1"/>
    <col min="9" max="9" width="10.85546875" bestFit="1" customWidth="1"/>
    <col min="10" max="10" width="10.85546875" customWidth="1"/>
  </cols>
  <sheetData>
    <row r="1" spans="1:10" ht="23.25" x14ac:dyDescent="0.35">
      <c r="A1" s="1" t="s">
        <v>36</v>
      </c>
    </row>
    <row r="2" spans="1:10" x14ac:dyDescent="0.25">
      <c r="A2" s="12" t="s">
        <v>12</v>
      </c>
    </row>
    <row r="3" spans="1:10" x14ac:dyDescent="0.25">
      <c r="A3" s="13">
        <v>44725</v>
      </c>
    </row>
    <row r="5" spans="1:10" ht="60" x14ac:dyDescent="0.25">
      <c r="A5" s="15" t="s">
        <v>10</v>
      </c>
      <c r="B5" s="16" t="s">
        <v>38</v>
      </c>
      <c r="C5" s="16" t="s">
        <v>3</v>
      </c>
      <c r="D5" s="16" t="s">
        <v>2</v>
      </c>
      <c r="E5" s="16" t="s">
        <v>5</v>
      </c>
      <c r="F5" s="16" t="s">
        <v>13</v>
      </c>
      <c r="G5" s="16" t="s">
        <v>0</v>
      </c>
      <c r="H5" s="16" t="s">
        <v>37</v>
      </c>
      <c r="I5" s="16" t="s">
        <v>39</v>
      </c>
      <c r="J5" s="16" t="s">
        <v>40</v>
      </c>
    </row>
    <row r="6" spans="1:10" x14ac:dyDescent="0.25">
      <c r="A6" s="9" t="s">
        <v>11</v>
      </c>
      <c r="B6" s="17">
        <v>90</v>
      </c>
      <c r="C6" s="2">
        <v>30</v>
      </c>
      <c r="D6" s="2">
        <v>88</v>
      </c>
      <c r="E6" s="2">
        <v>10</v>
      </c>
      <c r="F6" s="2">
        <v>0.12</v>
      </c>
      <c r="G6" s="10">
        <f>ROUND((D6-C6)/F6,0)</f>
        <v>483</v>
      </c>
      <c r="H6" s="21">
        <f>(B6*0.000001)^2/377</f>
        <v>2.1485411140583551E-11</v>
      </c>
      <c r="I6" s="21">
        <f>G6*H6</f>
        <v>1.0377453580901855E-8</v>
      </c>
      <c r="J6" s="4">
        <f>(4*PI()*E6^2*I6/1.64)*1000</f>
        <v>7.9516419348122837E-3</v>
      </c>
    </row>
    <row r="7" spans="1:10" x14ac:dyDescent="0.25">
      <c r="A7" s="9" t="s">
        <v>11</v>
      </c>
      <c r="B7" s="17">
        <v>150</v>
      </c>
      <c r="C7" s="2">
        <v>88</v>
      </c>
      <c r="D7" s="2">
        <v>216</v>
      </c>
      <c r="E7" s="2">
        <v>10</v>
      </c>
      <c r="F7" s="2">
        <v>0.12</v>
      </c>
      <c r="G7" s="10">
        <f>ROUND((D7-C7)/F7,0)</f>
        <v>1067</v>
      </c>
      <c r="H7" s="21">
        <f>(B7*0.000001)^2/377</f>
        <v>5.9681697612732085E-11</v>
      </c>
      <c r="I7" s="21">
        <f>G7*H7</f>
        <v>6.3680371352785141E-8</v>
      </c>
      <c r="J7" s="4">
        <f>(4*PI()*E7^2*I7/1.64)*1000</f>
        <v>4.8794582151165791E-2</v>
      </c>
    </row>
    <row r="8" spans="1:10" x14ac:dyDescent="0.25">
      <c r="A8" s="9" t="s">
        <v>11</v>
      </c>
      <c r="B8" s="17">
        <v>210</v>
      </c>
      <c r="C8" s="2">
        <v>216</v>
      </c>
      <c r="D8" s="2">
        <v>960</v>
      </c>
      <c r="E8" s="2">
        <v>10</v>
      </c>
      <c r="F8" s="2">
        <v>0.12</v>
      </c>
      <c r="G8" s="10">
        <f>ROUND((D8-C8)/F8,0)</f>
        <v>6200</v>
      </c>
      <c r="H8" s="21">
        <f>(B8*0.000001)^2/377</f>
        <v>1.1697612732095488E-10</v>
      </c>
      <c r="I8" s="21">
        <f>G8*H8</f>
        <v>7.2525198938992026E-7</v>
      </c>
      <c r="J8" s="4">
        <f>(4*PI()*E8^2*I8/1.64)*1000</f>
        <v>0.55571861508994058</v>
      </c>
    </row>
    <row r="9" spans="1:10" x14ac:dyDescent="0.25">
      <c r="A9" s="9" t="s">
        <v>11</v>
      </c>
      <c r="B9" s="17">
        <v>300</v>
      </c>
      <c r="C9" s="2">
        <v>960</v>
      </c>
      <c r="D9" s="2">
        <v>1000</v>
      </c>
      <c r="E9" s="2">
        <v>10</v>
      </c>
      <c r="F9" s="2">
        <v>0.12</v>
      </c>
      <c r="G9" s="10">
        <f>ROUND((D9-C9)/F9,0)</f>
        <v>333</v>
      </c>
      <c r="H9" s="21">
        <f>(B9*0.000001)^2/377</f>
        <v>2.3872679045092834E-10</v>
      </c>
      <c r="I9" s="21">
        <f>G9*H9</f>
        <v>7.9496021220159132E-8</v>
      </c>
      <c r="J9" s="4">
        <f>(4*PI()*E9^2*I9/1.64)*1000</f>
        <v>6.0913199086553717E-2</v>
      </c>
    </row>
    <row r="10" spans="1:10" ht="15.75" thickBot="1" x14ac:dyDescent="0.3">
      <c r="I10" s="22" t="s">
        <v>6</v>
      </c>
      <c r="J10" s="6">
        <f>SUM(J6:J9)</f>
        <v>0.67337803826247233</v>
      </c>
    </row>
    <row r="11" spans="1:10" ht="15.75" thickTop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3713-76D1-470C-B627-D97D0C92B29A}">
  <dimension ref="A1:J11"/>
  <sheetViews>
    <sheetView showGridLines="0" zoomScale="90" zoomScaleNormal="90" workbookViewId="0">
      <selection activeCell="M5" sqref="M5:M6"/>
    </sheetView>
  </sheetViews>
  <sheetFormatPr defaultRowHeight="15" x14ac:dyDescent="0.25"/>
  <cols>
    <col min="1" max="1" width="18.5703125" customWidth="1"/>
    <col min="2" max="4" width="10" bestFit="1" customWidth="1"/>
    <col min="5" max="5" width="8.42578125" bestFit="1" customWidth="1"/>
    <col min="7" max="7" width="7.42578125" bestFit="1" customWidth="1"/>
    <col min="8" max="8" width="10.42578125" customWidth="1"/>
    <col min="9" max="9" width="10.85546875" bestFit="1" customWidth="1"/>
    <col min="10" max="10" width="10.85546875" customWidth="1"/>
  </cols>
  <sheetData>
    <row r="1" spans="1:10" ht="23.25" x14ac:dyDescent="0.35">
      <c r="A1" s="1" t="s">
        <v>35</v>
      </c>
    </row>
    <row r="2" spans="1:10" x14ac:dyDescent="0.25">
      <c r="A2" s="12" t="s">
        <v>12</v>
      </c>
    </row>
    <row r="3" spans="1:10" x14ac:dyDescent="0.25">
      <c r="A3" s="13">
        <v>44725</v>
      </c>
    </row>
    <row r="5" spans="1:10" ht="60" x14ac:dyDescent="0.25">
      <c r="A5" s="15" t="s">
        <v>10</v>
      </c>
      <c r="B5" s="16" t="s">
        <v>38</v>
      </c>
      <c r="C5" s="16" t="s">
        <v>3</v>
      </c>
      <c r="D5" s="16" t="s">
        <v>2</v>
      </c>
      <c r="E5" s="16" t="s">
        <v>5</v>
      </c>
      <c r="F5" s="16" t="s">
        <v>13</v>
      </c>
      <c r="G5" s="16" t="s">
        <v>0</v>
      </c>
      <c r="H5" s="16" t="s">
        <v>37</v>
      </c>
      <c r="I5" s="16" t="s">
        <v>39</v>
      </c>
      <c r="J5" s="16" t="s">
        <v>40</v>
      </c>
    </row>
    <row r="6" spans="1:10" x14ac:dyDescent="0.25">
      <c r="A6" s="9" t="s">
        <v>11</v>
      </c>
      <c r="B6" s="17">
        <v>100</v>
      </c>
      <c r="C6" s="2">
        <v>30</v>
      </c>
      <c r="D6" s="2">
        <v>88</v>
      </c>
      <c r="E6" s="2">
        <v>3</v>
      </c>
      <c r="F6" s="2">
        <v>0.12</v>
      </c>
      <c r="G6" s="10">
        <f>ROUND((D6-C6)/F6,0)</f>
        <v>483</v>
      </c>
      <c r="H6" s="21">
        <f>(B6*0.000001)^2/377</f>
        <v>2.6525198938992039E-11</v>
      </c>
      <c r="I6" s="21">
        <f>G6*H6</f>
        <v>1.2811671087533154E-8</v>
      </c>
      <c r="J6" s="4">
        <f>(4*PI()*E6^2*I6/1.64)*1000</f>
        <v>8.8351577053469819E-4</v>
      </c>
    </row>
    <row r="7" spans="1:10" x14ac:dyDescent="0.25">
      <c r="A7" s="9" t="s">
        <v>11</v>
      </c>
      <c r="B7" s="17">
        <v>150</v>
      </c>
      <c r="C7" s="2">
        <v>88</v>
      </c>
      <c r="D7" s="2">
        <v>216</v>
      </c>
      <c r="E7" s="2">
        <v>3</v>
      </c>
      <c r="F7" s="2">
        <v>0.12</v>
      </c>
      <c r="G7" s="10">
        <f>ROUND((D7-C7)/F7,0)</f>
        <v>1067</v>
      </c>
      <c r="H7" s="21">
        <f>(B7*0.000001)^2/377</f>
        <v>5.9681697612732085E-11</v>
      </c>
      <c r="I7" s="21">
        <f>G7*H7</f>
        <v>6.3680371352785141E-8</v>
      </c>
      <c r="J7" s="4">
        <f>(4*PI()*E7^2*I7/1.64)*1000</f>
        <v>4.3915123936049206E-3</v>
      </c>
    </row>
    <row r="8" spans="1:10" x14ac:dyDescent="0.25">
      <c r="A8" s="9" t="s">
        <v>11</v>
      </c>
      <c r="B8" s="17">
        <v>200</v>
      </c>
      <c r="C8" s="2">
        <v>216</v>
      </c>
      <c r="D8" s="2">
        <v>960</v>
      </c>
      <c r="E8" s="2">
        <v>3</v>
      </c>
      <c r="F8" s="2">
        <v>0.12</v>
      </c>
      <c r="G8" s="10">
        <f>ROUND((D8-C8)/F8,0)</f>
        <v>6200</v>
      </c>
      <c r="H8" s="21">
        <f>(B8*0.000001)^2/377</f>
        <v>1.0610079575596816E-10</v>
      </c>
      <c r="I8" s="21">
        <f>G8*H8</f>
        <v>6.5782493368700259E-7</v>
      </c>
      <c r="J8" s="4">
        <f>(4*PI()*E8^2*I8/1.64)*1000</f>
        <v>4.536478490530127E-2</v>
      </c>
    </row>
    <row r="9" spans="1:10" x14ac:dyDescent="0.25">
      <c r="A9" s="9" t="s">
        <v>11</v>
      </c>
      <c r="B9" s="17">
        <v>500</v>
      </c>
      <c r="C9" s="2">
        <v>960</v>
      </c>
      <c r="D9" s="2">
        <v>1000</v>
      </c>
      <c r="E9" s="2">
        <v>3</v>
      </c>
      <c r="F9" s="2">
        <v>0.12</v>
      </c>
      <c r="G9" s="10">
        <f>ROUND((D9-C9)/F9,0)</f>
        <v>333</v>
      </c>
      <c r="H9" s="21">
        <f>(B9*0.000001)^2/377</f>
        <v>6.6312997347480102E-10</v>
      </c>
      <c r="I9" s="21">
        <f>G9*H9</f>
        <v>2.2082228116710875E-7</v>
      </c>
      <c r="J9" s="4">
        <f>(4*PI()*E9^2*I9/1.64)*1000</f>
        <v>1.5228299771638433E-2</v>
      </c>
    </row>
    <row r="10" spans="1:10" ht="15.75" thickBot="1" x14ac:dyDescent="0.3">
      <c r="I10" s="22" t="s">
        <v>6</v>
      </c>
      <c r="J10" s="6">
        <f>SUM(J6:J9)</f>
        <v>6.5868112841079324E-2</v>
      </c>
    </row>
    <row r="11" spans="1:10" ht="15.75" thickTop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E159-329D-49F5-88C1-70B19FFB3922}">
  <dimension ref="A1:M12"/>
  <sheetViews>
    <sheetView showGridLines="0" zoomScale="90" zoomScaleNormal="90" workbookViewId="0">
      <selection activeCell="E19" sqref="E19"/>
    </sheetView>
  </sheetViews>
  <sheetFormatPr defaultRowHeight="15" x14ac:dyDescent="0.25"/>
  <cols>
    <col min="1" max="1" width="18.5703125" customWidth="1"/>
    <col min="2" max="5" width="10" bestFit="1" customWidth="1"/>
    <col min="6" max="6" width="8.42578125" bestFit="1" customWidth="1"/>
    <col min="8" max="8" width="7.42578125" bestFit="1" customWidth="1"/>
    <col min="9" max="9" width="11.5703125" bestFit="1" customWidth="1"/>
    <col min="10" max="12" width="10.85546875" bestFit="1" customWidth="1"/>
    <col min="13" max="13" width="10.85546875" customWidth="1"/>
  </cols>
  <sheetData>
    <row r="1" spans="1:13" ht="23.25" x14ac:dyDescent="0.35">
      <c r="A1" s="1" t="s">
        <v>20</v>
      </c>
    </row>
    <row r="2" spans="1:13" x14ac:dyDescent="0.25">
      <c r="A2" s="12" t="s">
        <v>12</v>
      </c>
    </row>
    <row r="3" spans="1:13" x14ac:dyDescent="0.25">
      <c r="A3" s="13">
        <v>44697</v>
      </c>
    </row>
    <row r="5" spans="1:13" ht="75" x14ac:dyDescent="0.25">
      <c r="A5" s="15" t="s">
        <v>10</v>
      </c>
      <c r="B5" s="16" t="s">
        <v>1</v>
      </c>
      <c r="C5" s="16" t="s">
        <v>21</v>
      </c>
      <c r="D5" s="16" t="s">
        <v>3</v>
      </c>
      <c r="E5" s="16" t="s">
        <v>2</v>
      </c>
      <c r="F5" s="16" t="s">
        <v>5</v>
      </c>
      <c r="G5" s="16" t="s">
        <v>13</v>
      </c>
      <c r="H5" s="16" t="s">
        <v>0</v>
      </c>
      <c r="I5" s="16" t="s">
        <v>4</v>
      </c>
      <c r="J5" s="16" t="s">
        <v>14</v>
      </c>
      <c r="K5" s="16" t="s">
        <v>15</v>
      </c>
      <c r="L5" s="16" t="s">
        <v>16</v>
      </c>
      <c r="M5" s="16" t="s">
        <v>17</v>
      </c>
    </row>
    <row r="6" spans="1:13" x14ac:dyDescent="0.25">
      <c r="A6" s="9" t="s">
        <v>11</v>
      </c>
      <c r="B6" s="2">
        <v>43.5</v>
      </c>
      <c r="C6" s="17">
        <f>10^(B6/20)</f>
        <v>149.62356560944329</v>
      </c>
      <c r="D6" s="2">
        <v>960</v>
      </c>
      <c r="E6" s="2">
        <v>1000</v>
      </c>
      <c r="F6" s="2">
        <v>10</v>
      </c>
      <c r="G6" s="2">
        <v>0.12</v>
      </c>
      <c r="H6" s="10">
        <f t="shared" ref="H6:H9" si="0">ROUND((E6-D6)/G6,0)</f>
        <v>333</v>
      </c>
      <c r="I6" s="3">
        <f t="shared" ref="I6:I9" si="1">10*LOG10(H6)</f>
        <v>25.224442335063198</v>
      </c>
      <c r="J6" s="3">
        <f t="shared" ref="J6:J9" si="2">B6+I6</f>
        <v>68.724442335063202</v>
      </c>
      <c r="K6" s="20">
        <f t="shared" ref="K6:K9" si="3">10^(J6/20)/1000000</f>
        <v>2.7303738556162193E-3</v>
      </c>
      <c r="L6" s="21">
        <f t="shared" ref="L6:L9" si="4">K6^2/377</f>
        <v>1.9774380348627532E-8</v>
      </c>
      <c r="M6" s="4">
        <f t="shared" ref="M6:M9" si="5">(4*PI()*F6^2*L6/1.64)*1000</f>
        <v>1.5151962934765522E-2</v>
      </c>
    </row>
    <row r="7" spans="1:13" x14ac:dyDescent="0.25">
      <c r="A7" s="9" t="s">
        <v>11</v>
      </c>
      <c r="B7" s="2">
        <v>35.6</v>
      </c>
      <c r="C7" s="17">
        <f t="shared" ref="C7:C9" si="6">10^(B7/20)</f>
        <v>60.255958607435822</v>
      </c>
      <c r="D7" s="2">
        <v>216</v>
      </c>
      <c r="E7" s="2">
        <v>960</v>
      </c>
      <c r="F7" s="2">
        <v>10</v>
      </c>
      <c r="G7" s="2">
        <v>0.12</v>
      </c>
      <c r="H7" s="10">
        <f t="shared" si="0"/>
        <v>6200</v>
      </c>
      <c r="I7" s="3">
        <f t="shared" si="1"/>
        <v>37.92391689498254</v>
      </c>
      <c r="J7" s="3">
        <f t="shared" si="2"/>
        <v>73.523916894982534</v>
      </c>
      <c r="K7" s="20">
        <f t="shared" si="3"/>
        <v>4.7445589253107935E-3</v>
      </c>
      <c r="L7" s="21">
        <f t="shared" si="4"/>
        <v>5.9710449325587035E-8</v>
      </c>
      <c r="M7" s="4">
        <f t="shared" si="5"/>
        <v>4.5752660718002401E-2</v>
      </c>
    </row>
    <row r="8" spans="1:13" x14ac:dyDescent="0.25">
      <c r="A8" s="9" t="s">
        <v>11</v>
      </c>
      <c r="B8" s="2">
        <v>33.1</v>
      </c>
      <c r="C8" s="17">
        <f t="shared" si="6"/>
        <v>45.185594437492263</v>
      </c>
      <c r="D8" s="2">
        <v>88</v>
      </c>
      <c r="E8" s="2">
        <v>216</v>
      </c>
      <c r="F8" s="2">
        <v>10</v>
      </c>
      <c r="G8" s="2">
        <v>0.12</v>
      </c>
      <c r="H8" s="10">
        <f t="shared" si="0"/>
        <v>1067</v>
      </c>
      <c r="I8" s="3">
        <f t="shared" si="1"/>
        <v>30.281644194244699</v>
      </c>
      <c r="J8" s="3">
        <f t="shared" si="2"/>
        <v>63.3816441942447</v>
      </c>
      <c r="K8" s="20">
        <f t="shared" si="3"/>
        <v>1.4759859033752296E-3</v>
      </c>
      <c r="L8" s="21">
        <f t="shared" si="4"/>
        <v>5.7786058009612543E-9</v>
      </c>
      <c r="M8" s="4">
        <f t="shared" si="5"/>
        <v>4.4278111054368878E-3</v>
      </c>
    </row>
    <row r="9" spans="1:13" x14ac:dyDescent="0.25">
      <c r="A9" s="9" t="s">
        <v>11</v>
      </c>
      <c r="B9" s="2">
        <v>29.5</v>
      </c>
      <c r="C9" s="17">
        <f t="shared" si="6"/>
        <v>29.853826189179614</v>
      </c>
      <c r="D9" s="2">
        <v>30</v>
      </c>
      <c r="E9" s="2">
        <v>88</v>
      </c>
      <c r="F9" s="2">
        <v>10</v>
      </c>
      <c r="G9" s="2">
        <v>0.12</v>
      </c>
      <c r="H9" s="10">
        <f t="shared" si="0"/>
        <v>483</v>
      </c>
      <c r="I9" s="3">
        <f t="shared" si="1"/>
        <v>26.839471307515122</v>
      </c>
      <c r="J9" s="3">
        <f t="shared" si="2"/>
        <v>56.339471307515126</v>
      </c>
      <c r="K9" s="20">
        <f t="shared" si="3"/>
        <v>6.5610532928684598E-4</v>
      </c>
      <c r="L9" s="21">
        <f t="shared" si="4"/>
        <v>1.141841387582495E-9</v>
      </c>
      <c r="M9" s="5">
        <f t="shared" si="5"/>
        <v>8.7492695482779077E-4</v>
      </c>
    </row>
    <row r="10" spans="1:13" ht="15.75" thickBot="1" x14ac:dyDescent="0.3">
      <c r="L10" t="s">
        <v>6</v>
      </c>
      <c r="M10" s="6">
        <f>SUM(M6:M9)</f>
        <v>6.6207361713032598E-2</v>
      </c>
    </row>
    <row r="11" spans="1:13" ht="15.75" thickTop="1" x14ac:dyDescent="0.25"/>
    <row r="12" spans="1:13" x14ac:dyDescent="0.25">
      <c r="L12" s="1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745E3-4764-4453-9347-14260B0E508B}">
  <dimension ref="A3:I52"/>
  <sheetViews>
    <sheetView workbookViewId="0">
      <selection activeCell="A3" sqref="A3:I52"/>
    </sheetView>
  </sheetViews>
  <sheetFormatPr defaultRowHeight="15" x14ac:dyDescent="0.25"/>
  <cols>
    <col min="1" max="1" width="21.42578125" bestFit="1" customWidth="1"/>
    <col min="2" max="2" width="8.28515625" customWidth="1"/>
    <col min="4" max="4" width="10" customWidth="1"/>
  </cols>
  <sheetData>
    <row r="3" spans="1:9" ht="34.5" x14ac:dyDescent="0.35">
      <c r="A3" s="15" t="s">
        <v>82</v>
      </c>
      <c r="B3" s="16" t="s">
        <v>83</v>
      </c>
      <c r="C3" s="16" t="s">
        <v>84</v>
      </c>
      <c r="D3" s="16" t="s">
        <v>89</v>
      </c>
      <c r="E3" s="16" t="s">
        <v>86</v>
      </c>
      <c r="F3" s="16" t="s">
        <v>87</v>
      </c>
      <c r="G3" s="16" t="s">
        <v>41</v>
      </c>
      <c r="H3" s="16" t="s">
        <v>85</v>
      </c>
      <c r="I3" s="16" t="s">
        <v>88</v>
      </c>
    </row>
    <row r="4" spans="1:9" x14ac:dyDescent="0.25">
      <c r="A4" s="23" t="s">
        <v>42</v>
      </c>
      <c r="B4" s="24" t="s">
        <v>43</v>
      </c>
      <c r="C4" s="24" t="s">
        <v>44</v>
      </c>
      <c r="D4" s="24" t="s">
        <v>45</v>
      </c>
      <c r="E4" s="24">
        <v>1000</v>
      </c>
      <c r="F4" s="24">
        <v>6000</v>
      </c>
      <c r="G4" s="24">
        <v>1</v>
      </c>
      <c r="H4" s="24">
        <v>3</v>
      </c>
      <c r="I4" s="25">
        <v>4.83982892767062E-3</v>
      </c>
    </row>
    <row r="5" spans="1:9" x14ac:dyDescent="0.25">
      <c r="A5" s="23" t="s">
        <v>42</v>
      </c>
      <c r="B5" s="24" t="s">
        <v>46</v>
      </c>
      <c r="C5" s="24" t="s">
        <v>44</v>
      </c>
      <c r="D5" s="24" t="s">
        <v>45</v>
      </c>
      <c r="E5" s="24">
        <v>6000</v>
      </c>
      <c r="F5" s="24">
        <v>12000</v>
      </c>
      <c r="G5" s="24">
        <v>1</v>
      </c>
      <c r="H5" s="24">
        <v>3</v>
      </c>
      <c r="I5" s="25">
        <v>3.8285408900315503E-2</v>
      </c>
    </row>
    <row r="6" spans="1:9" x14ac:dyDescent="0.25">
      <c r="A6" s="23" t="s">
        <v>42</v>
      </c>
      <c r="B6" s="24" t="s">
        <v>47</v>
      </c>
      <c r="C6" s="24" t="s">
        <v>44</v>
      </c>
      <c r="D6" s="24" t="s">
        <v>45</v>
      </c>
      <c r="E6" s="24">
        <v>12000</v>
      </c>
      <c r="F6" s="24">
        <v>18000</v>
      </c>
      <c r="G6" s="24">
        <v>1</v>
      </c>
      <c r="H6" s="24">
        <v>3</v>
      </c>
      <c r="I6" s="25">
        <v>9.4014399689274997E-2</v>
      </c>
    </row>
    <row r="7" spans="1:9" x14ac:dyDescent="0.25">
      <c r="A7" s="23" t="s">
        <v>42</v>
      </c>
      <c r="B7" s="24" t="s">
        <v>48</v>
      </c>
      <c r="C7" s="24" t="s">
        <v>44</v>
      </c>
      <c r="D7" s="24" t="s">
        <v>45</v>
      </c>
      <c r="E7" s="24">
        <v>18000</v>
      </c>
      <c r="F7" s="24">
        <v>26500</v>
      </c>
      <c r="G7" s="24">
        <v>1</v>
      </c>
      <c r="H7" s="24">
        <v>3</v>
      </c>
      <c r="I7" s="25">
        <v>1.89932250326777E-2</v>
      </c>
    </row>
    <row r="8" spans="1:9" x14ac:dyDescent="0.25">
      <c r="A8" s="23" t="s">
        <v>42</v>
      </c>
      <c r="B8" s="24">
        <v>53</v>
      </c>
      <c r="C8" s="24" t="s">
        <v>44</v>
      </c>
      <c r="D8" s="24" t="s">
        <v>45</v>
      </c>
      <c r="E8" s="24">
        <v>26500</v>
      </c>
      <c r="F8" s="24">
        <v>40000</v>
      </c>
      <c r="G8" s="24">
        <v>1</v>
      </c>
      <c r="H8" s="24">
        <v>3</v>
      </c>
      <c r="I8" s="25">
        <v>3.3394143000376603E-2</v>
      </c>
    </row>
    <row r="9" spans="1:9" x14ac:dyDescent="0.25">
      <c r="A9" s="23" t="s">
        <v>49</v>
      </c>
      <c r="B9" s="24">
        <v>10</v>
      </c>
      <c r="C9" s="24" t="s">
        <v>50</v>
      </c>
      <c r="D9" s="24" t="s">
        <v>51</v>
      </c>
      <c r="E9" s="24">
        <v>1</v>
      </c>
      <c r="F9" s="24">
        <v>30</v>
      </c>
      <c r="G9" s="24">
        <v>1E-3</v>
      </c>
      <c r="H9" s="24">
        <v>3</v>
      </c>
      <c r="I9" s="25">
        <v>3.3584199010174301E-2</v>
      </c>
    </row>
    <row r="10" spans="1:9" x14ac:dyDescent="0.25">
      <c r="A10" s="23" t="s">
        <v>52</v>
      </c>
      <c r="B10" s="24">
        <v>7</v>
      </c>
      <c r="C10" s="24" t="s">
        <v>50</v>
      </c>
      <c r="D10" s="24" t="s">
        <v>51</v>
      </c>
      <c r="E10" s="24">
        <v>1</v>
      </c>
      <c r="F10" s="24">
        <v>30</v>
      </c>
      <c r="G10" s="24">
        <v>1E-3</v>
      </c>
      <c r="H10" s="24">
        <v>3</v>
      </c>
      <c r="I10" s="25">
        <v>5.8434230158554798E-2</v>
      </c>
    </row>
    <row r="11" spans="1:9" x14ac:dyDescent="0.25">
      <c r="A11" s="23" t="s">
        <v>53</v>
      </c>
      <c r="B11" s="24">
        <v>17</v>
      </c>
      <c r="C11" s="24" t="s">
        <v>44</v>
      </c>
      <c r="D11" s="24" t="s">
        <v>51</v>
      </c>
      <c r="E11" s="24">
        <v>1</v>
      </c>
      <c r="F11" s="24">
        <v>18</v>
      </c>
      <c r="G11" s="24">
        <v>1E-3</v>
      </c>
      <c r="H11" s="24">
        <v>3</v>
      </c>
      <c r="I11" s="25">
        <v>1.0592797064667699E-2</v>
      </c>
    </row>
    <row r="12" spans="1:9" x14ac:dyDescent="0.25">
      <c r="A12" s="23" t="s">
        <v>53</v>
      </c>
      <c r="B12" s="24" t="s">
        <v>54</v>
      </c>
      <c r="C12" s="24" t="s">
        <v>44</v>
      </c>
      <c r="D12" s="24" t="s">
        <v>51</v>
      </c>
      <c r="E12" s="24">
        <v>18</v>
      </c>
      <c r="F12" s="24">
        <v>26</v>
      </c>
      <c r="G12" s="24">
        <v>1E-3</v>
      </c>
      <c r="H12" s="24">
        <v>3</v>
      </c>
      <c r="I12" s="25">
        <v>1.49879033976735E-2</v>
      </c>
    </row>
    <row r="13" spans="1:9" x14ac:dyDescent="0.25">
      <c r="A13" s="23" t="s">
        <v>53</v>
      </c>
      <c r="B13" s="24" t="s">
        <v>55</v>
      </c>
      <c r="C13" s="24" t="s">
        <v>44</v>
      </c>
      <c r="D13" s="24" t="s">
        <v>51</v>
      </c>
      <c r="E13" s="24">
        <v>26</v>
      </c>
      <c r="F13" s="24">
        <v>40</v>
      </c>
      <c r="G13" s="24">
        <v>1E-3</v>
      </c>
      <c r="H13" s="24">
        <v>3</v>
      </c>
      <c r="I13" s="25">
        <v>3.2118590957151201E-2</v>
      </c>
    </row>
    <row r="14" spans="1:9" x14ac:dyDescent="0.25">
      <c r="A14" s="23" t="s">
        <v>56</v>
      </c>
      <c r="B14" s="24">
        <v>8</v>
      </c>
      <c r="C14" s="24" t="s">
        <v>50</v>
      </c>
      <c r="D14" s="24" t="s">
        <v>45</v>
      </c>
      <c r="E14" s="24">
        <v>1000</v>
      </c>
      <c r="F14" s="24">
        <v>30000</v>
      </c>
      <c r="G14" s="24">
        <v>1</v>
      </c>
      <c r="H14" s="24">
        <v>3</v>
      </c>
      <c r="I14" s="25">
        <v>5.8602429225361997E-2</v>
      </c>
    </row>
    <row r="15" spans="1:9" x14ac:dyDescent="0.25">
      <c r="A15" s="23" t="s">
        <v>57</v>
      </c>
      <c r="B15" s="24">
        <v>8</v>
      </c>
      <c r="C15" s="24" t="s">
        <v>50</v>
      </c>
      <c r="D15" s="24" t="s">
        <v>45</v>
      </c>
      <c r="E15" s="24">
        <v>1000</v>
      </c>
      <c r="F15" s="24">
        <v>30000</v>
      </c>
      <c r="G15" s="24">
        <v>1</v>
      </c>
      <c r="H15" s="24">
        <v>3</v>
      </c>
      <c r="I15" s="25">
        <v>0.10416656310774799</v>
      </c>
    </row>
    <row r="16" spans="1:9" x14ac:dyDescent="0.25">
      <c r="A16" s="23" t="s">
        <v>58</v>
      </c>
      <c r="B16" s="24">
        <v>21</v>
      </c>
      <c r="C16" s="24" t="s">
        <v>50</v>
      </c>
      <c r="D16" s="24" t="s">
        <v>45</v>
      </c>
      <c r="E16" s="24">
        <v>1000</v>
      </c>
      <c r="F16" s="24">
        <v>18000</v>
      </c>
      <c r="G16" s="24">
        <v>1</v>
      </c>
      <c r="H16" s="24">
        <v>3</v>
      </c>
      <c r="I16" s="25">
        <v>1.84148480578557E-2</v>
      </c>
    </row>
    <row r="17" spans="1:9" x14ac:dyDescent="0.25">
      <c r="A17" s="23" t="s">
        <v>58</v>
      </c>
      <c r="B17" s="24">
        <v>23</v>
      </c>
      <c r="C17" s="24" t="s">
        <v>50</v>
      </c>
      <c r="D17" s="24" t="s">
        <v>45</v>
      </c>
      <c r="E17" s="24">
        <v>18000</v>
      </c>
      <c r="F17" s="24">
        <v>25000</v>
      </c>
      <c r="G17" s="24">
        <v>1</v>
      </c>
      <c r="H17" s="24">
        <v>3</v>
      </c>
      <c r="I17" s="25">
        <v>2.3379936651647899E-2</v>
      </c>
    </row>
    <row r="18" spans="1:9" x14ac:dyDescent="0.25">
      <c r="A18" s="23" t="s">
        <v>59</v>
      </c>
      <c r="B18" s="24">
        <v>2</v>
      </c>
      <c r="C18" s="24" t="s">
        <v>44</v>
      </c>
      <c r="D18" s="24" t="s">
        <v>45</v>
      </c>
      <c r="E18" s="24">
        <v>1000</v>
      </c>
      <c r="F18" s="24">
        <v>6000</v>
      </c>
      <c r="G18" s="24">
        <v>1</v>
      </c>
      <c r="H18" s="24">
        <v>3</v>
      </c>
      <c r="I18" s="25">
        <v>1.5375506126925401E-3</v>
      </c>
    </row>
    <row r="19" spans="1:9" x14ac:dyDescent="0.25">
      <c r="A19" s="23" t="s">
        <v>59</v>
      </c>
      <c r="B19" s="24">
        <v>3</v>
      </c>
      <c r="C19" s="24" t="s">
        <v>44</v>
      </c>
      <c r="D19" s="24" t="s">
        <v>45</v>
      </c>
      <c r="E19" s="24">
        <v>6000</v>
      </c>
      <c r="F19" s="24">
        <v>18000</v>
      </c>
      <c r="G19" s="24">
        <v>1</v>
      </c>
      <c r="H19" s="24">
        <v>3</v>
      </c>
      <c r="I19" s="25">
        <v>5.8174649795248098E-2</v>
      </c>
    </row>
    <row r="20" spans="1:9" x14ac:dyDescent="0.25">
      <c r="A20" s="23" t="s">
        <v>59</v>
      </c>
      <c r="B20" s="24">
        <v>4</v>
      </c>
      <c r="C20" s="24" t="s">
        <v>44</v>
      </c>
      <c r="D20" s="24" t="s">
        <v>45</v>
      </c>
      <c r="E20" s="24">
        <v>18000</v>
      </c>
      <c r="F20" s="24">
        <v>26500</v>
      </c>
      <c r="G20" s="24">
        <v>1</v>
      </c>
      <c r="H20" s="24">
        <v>3</v>
      </c>
      <c r="I20" s="25">
        <v>2.57290156697688E-2</v>
      </c>
    </row>
    <row r="21" spans="1:9" x14ac:dyDescent="0.25">
      <c r="A21" s="23" t="s">
        <v>59</v>
      </c>
      <c r="B21" s="24">
        <v>5</v>
      </c>
      <c r="C21" s="24" t="s">
        <v>44</v>
      </c>
      <c r="D21" s="24" t="s">
        <v>45</v>
      </c>
      <c r="E21" s="24">
        <v>26500</v>
      </c>
      <c r="F21" s="24">
        <v>40000</v>
      </c>
      <c r="G21" s="24">
        <v>1</v>
      </c>
      <c r="H21" s="24">
        <v>3</v>
      </c>
      <c r="I21" s="25">
        <v>0.16668261630390599</v>
      </c>
    </row>
    <row r="22" spans="1:9" x14ac:dyDescent="0.25">
      <c r="A22" s="23" t="s">
        <v>60</v>
      </c>
      <c r="B22" s="24">
        <v>32</v>
      </c>
      <c r="C22" s="24" t="s">
        <v>44</v>
      </c>
      <c r="D22" s="24" t="s">
        <v>45</v>
      </c>
      <c r="E22" s="24">
        <v>1000</v>
      </c>
      <c r="F22" s="24">
        <v>18000</v>
      </c>
      <c r="G22" s="24">
        <v>1</v>
      </c>
      <c r="H22" s="24">
        <v>3</v>
      </c>
      <c r="I22" s="25">
        <v>3.1807925864699597E-2</v>
      </c>
    </row>
    <row r="23" spans="1:9" x14ac:dyDescent="0.25">
      <c r="A23" s="23" t="s">
        <v>60</v>
      </c>
      <c r="B23" s="24">
        <v>33</v>
      </c>
      <c r="C23" s="24" t="s">
        <v>44</v>
      </c>
      <c r="D23" s="24" t="s">
        <v>45</v>
      </c>
      <c r="E23" s="24">
        <v>18000</v>
      </c>
      <c r="F23" s="24">
        <v>26500</v>
      </c>
      <c r="G23" s="24">
        <v>1</v>
      </c>
      <c r="H23" s="24">
        <v>3</v>
      </c>
      <c r="I23" s="25">
        <v>5.5795606299397496E-3</v>
      </c>
    </row>
    <row r="24" spans="1:9" x14ac:dyDescent="0.25">
      <c r="A24" s="23" t="s">
        <v>60</v>
      </c>
      <c r="B24" s="24">
        <v>34</v>
      </c>
      <c r="C24" s="24" t="s">
        <v>44</v>
      </c>
      <c r="D24" s="24" t="s">
        <v>45</v>
      </c>
      <c r="E24" s="24">
        <v>26500</v>
      </c>
      <c r="F24" s="24">
        <v>40000</v>
      </c>
      <c r="G24" s="24">
        <v>1</v>
      </c>
      <c r="H24" s="24">
        <v>3</v>
      </c>
      <c r="I24" s="25">
        <v>0.17032070207491701</v>
      </c>
    </row>
    <row r="25" spans="1:9" x14ac:dyDescent="0.25">
      <c r="A25" s="23" t="s">
        <v>61</v>
      </c>
      <c r="B25" s="24">
        <v>24</v>
      </c>
      <c r="C25" s="24" t="s">
        <v>50</v>
      </c>
      <c r="D25" s="24" t="s">
        <v>45</v>
      </c>
      <c r="E25" s="24">
        <v>1000</v>
      </c>
      <c r="F25" s="24">
        <v>6000</v>
      </c>
      <c r="G25" s="24">
        <v>1</v>
      </c>
      <c r="H25" s="24">
        <v>3</v>
      </c>
      <c r="I25" s="25">
        <v>2.1417455939126899E-3</v>
      </c>
    </row>
    <row r="26" spans="1:9" x14ac:dyDescent="0.25">
      <c r="A26" s="23" t="s">
        <v>61</v>
      </c>
      <c r="B26" s="24">
        <v>26</v>
      </c>
      <c r="C26" s="24" t="s">
        <v>50</v>
      </c>
      <c r="D26" s="24" t="s">
        <v>45</v>
      </c>
      <c r="E26" s="24">
        <v>6000</v>
      </c>
      <c r="F26" s="24">
        <v>18000</v>
      </c>
      <c r="G26" s="24">
        <v>1</v>
      </c>
      <c r="H26" s="24">
        <v>3</v>
      </c>
      <c r="I26" s="25">
        <v>3.80929430482023E-2</v>
      </c>
    </row>
    <row r="27" spans="1:9" x14ac:dyDescent="0.25">
      <c r="A27" s="23" t="s">
        <v>61</v>
      </c>
      <c r="B27" s="24">
        <v>28</v>
      </c>
      <c r="C27" s="24" t="s">
        <v>50</v>
      </c>
      <c r="D27" s="24" t="s">
        <v>45</v>
      </c>
      <c r="E27" s="24">
        <v>18000</v>
      </c>
      <c r="F27" s="24">
        <v>26500</v>
      </c>
      <c r="G27" s="24">
        <v>1</v>
      </c>
      <c r="H27" s="24">
        <v>3</v>
      </c>
      <c r="I27" s="25">
        <v>2.8773146024745601E-2</v>
      </c>
    </row>
    <row r="28" spans="1:9" x14ac:dyDescent="0.25">
      <c r="A28" s="23" t="s">
        <v>61</v>
      </c>
      <c r="B28" s="24">
        <v>30</v>
      </c>
      <c r="C28" s="24" t="s">
        <v>50</v>
      </c>
      <c r="D28" s="24" t="s">
        <v>45</v>
      </c>
      <c r="E28" s="24">
        <v>26500</v>
      </c>
      <c r="F28" s="24">
        <v>30000</v>
      </c>
      <c r="G28" s="24">
        <v>1</v>
      </c>
      <c r="H28" s="24">
        <v>3</v>
      </c>
      <c r="I28" s="25">
        <v>1.55213936049592E-2</v>
      </c>
    </row>
    <row r="29" spans="1:9" x14ac:dyDescent="0.25">
      <c r="A29" s="23" t="s">
        <v>62</v>
      </c>
      <c r="B29" s="24">
        <v>12</v>
      </c>
      <c r="C29" s="24" t="s">
        <v>44</v>
      </c>
      <c r="D29" s="24" t="s">
        <v>51</v>
      </c>
      <c r="E29" s="24">
        <v>1</v>
      </c>
      <c r="F29" s="24">
        <v>8</v>
      </c>
      <c r="G29" s="24">
        <v>1E-3</v>
      </c>
      <c r="H29" s="24">
        <v>3</v>
      </c>
      <c r="I29" s="25">
        <v>7.1028857772059296E-3</v>
      </c>
    </row>
    <row r="30" spans="1:9" x14ac:dyDescent="0.25">
      <c r="A30" s="23" t="s">
        <v>62</v>
      </c>
      <c r="B30" s="24">
        <v>13</v>
      </c>
      <c r="C30" s="24" t="s">
        <v>44</v>
      </c>
      <c r="D30" s="24" t="s">
        <v>51</v>
      </c>
      <c r="E30" s="24">
        <v>8</v>
      </c>
      <c r="F30" s="24">
        <v>18</v>
      </c>
      <c r="G30" s="24">
        <v>1E-3</v>
      </c>
      <c r="H30" s="24">
        <v>3</v>
      </c>
      <c r="I30" s="25">
        <v>1.9113043724454201E-2</v>
      </c>
    </row>
    <row r="31" spans="1:9" x14ac:dyDescent="0.25">
      <c r="A31" s="23" t="s">
        <v>63</v>
      </c>
      <c r="B31" s="24">
        <v>31</v>
      </c>
      <c r="C31" s="24" t="s">
        <v>44</v>
      </c>
      <c r="D31" s="24" t="s">
        <v>45</v>
      </c>
      <c r="E31" s="24">
        <v>1000</v>
      </c>
      <c r="F31" s="24">
        <v>18000</v>
      </c>
      <c r="G31" s="24">
        <v>1</v>
      </c>
      <c r="H31" s="24">
        <v>3</v>
      </c>
      <c r="I31" s="25">
        <v>2.1688187076082301E-2</v>
      </c>
    </row>
    <row r="32" spans="1:9" x14ac:dyDescent="0.25">
      <c r="A32" s="23" t="s">
        <v>64</v>
      </c>
      <c r="B32" s="24">
        <v>18</v>
      </c>
      <c r="C32" s="24" t="s">
        <v>50</v>
      </c>
      <c r="D32" s="24" t="s">
        <v>51</v>
      </c>
      <c r="E32" s="24">
        <v>1</v>
      </c>
      <c r="F32" s="24">
        <v>18</v>
      </c>
      <c r="G32" s="24">
        <v>1E-3</v>
      </c>
      <c r="H32" s="24">
        <v>3</v>
      </c>
      <c r="I32" s="25">
        <v>3.5160933902486299E-2</v>
      </c>
    </row>
    <row r="33" spans="1:9" x14ac:dyDescent="0.25">
      <c r="A33" s="23" t="s">
        <v>65</v>
      </c>
      <c r="B33" s="24">
        <v>25</v>
      </c>
      <c r="C33" s="24" t="s">
        <v>50</v>
      </c>
      <c r="D33" s="24" t="s">
        <v>51</v>
      </c>
      <c r="E33" s="24">
        <v>1</v>
      </c>
      <c r="F33" s="24">
        <v>18</v>
      </c>
      <c r="G33" s="24">
        <v>1E-3</v>
      </c>
      <c r="H33" s="24">
        <v>3</v>
      </c>
      <c r="I33" s="25">
        <v>4.83137631558671E-2</v>
      </c>
    </row>
    <row r="34" spans="1:9" x14ac:dyDescent="0.25">
      <c r="A34" s="23" t="s">
        <v>66</v>
      </c>
      <c r="B34" s="24">
        <v>24</v>
      </c>
      <c r="C34" s="24" t="s">
        <v>44</v>
      </c>
      <c r="D34" s="24" t="s">
        <v>45</v>
      </c>
      <c r="E34" s="24">
        <v>1000</v>
      </c>
      <c r="F34" s="24">
        <v>18000</v>
      </c>
      <c r="G34" s="24">
        <v>1</v>
      </c>
      <c r="H34" s="24">
        <v>3</v>
      </c>
      <c r="I34" s="25">
        <v>3.4352627932008098E-3</v>
      </c>
    </row>
    <row r="35" spans="1:9" x14ac:dyDescent="0.25">
      <c r="A35" s="23" t="s">
        <v>67</v>
      </c>
      <c r="B35" s="24">
        <v>15</v>
      </c>
      <c r="C35" s="24" t="s">
        <v>44</v>
      </c>
      <c r="D35" s="24" t="s">
        <v>51</v>
      </c>
      <c r="E35" s="24">
        <v>1</v>
      </c>
      <c r="F35" s="24">
        <v>18</v>
      </c>
      <c r="G35" s="24">
        <v>1E-3</v>
      </c>
      <c r="H35" s="24">
        <v>10</v>
      </c>
      <c r="I35" s="25">
        <v>3.4583760681778701E-2</v>
      </c>
    </row>
    <row r="36" spans="1:9" x14ac:dyDescent="0.25">
      <c r="A36" s="23" t="s">
        <v>68</v>
      </c>
      <c r="B36" s="24">
        <v>17</v>
      </c>
      <c r="C36" s="24" t="s">
        <v>50</v>
      </c>
      <c r="D36" s="24" t="s">
        <v>45</v>
      </c>
      <c r="E36" s="24">
        <v>1000</v>
      </c>
      <c r="F36" s="24">
        <v>18000</v>
      </c>
      <c r="G36" s="24">
        <v>1</v>
      </c>
      <c r="H36" s="24">
        <v>3</v>
      </c>
      <c r="I36" s="25">
        <v>2.4413030010166401E-2</v>
      </c>
    </row>
    <row r="37" spans="1:9" x14ac:dyDescent="0.25">
      <c r="A37" s="23" t="s">
        <v>69</v>
      </c>
      <c r="B37" s="24">
        <v>19</v>
      </c>
      <c r="C37" s="24" t="s">
        <v>44</v>
      </c>
      <c r="D37" s="24" t="s">
        <v>51</v>
      </c>
      <c r="E37" s="24">
        <v>1</v>
      </c>
      <c r="F37" s="24">
        <v>18</v>
      </c>
      <c r="G37" s="24">
        <v>1E-3</v>
      </c>
      <c r="H37" s="24">
        <v>3</v>
      </c>
      <c r="I37" s="25">
        <v>1.6371578702499699E-2</v>
      </c>
    </row>
    <row r="38" spans="1:9" x14ac:dyDescent="0.25">
      <c r="A38" s="23" t="s">
        <v>70</v>
      </c>
      <c r="B38" s="24">
        <v>27</v>
      </c>
      <c r="C38" s="24" t="s">
        <v>44</v>
      </c>
      <c r="D38" s="24" t="s">
        <v>51</v>
      </c>
      <c r="E38" s="24">
        <v>1</v>
      </c>
      <c r="F38" s="24">
        <v>18</v>
      </c>
      <c r="G38" s="24">
        <v>1E-3</v>
      </c>
      <c r="H38" s="24">
        <v>3</v>
      </c>
      <c r="I38" s="25">
        <v>5.9379168475671901E-2</v>
      </c>
    </row>
    <row r="39" spans="1:9" x14ac:dyDescent="0.25">
      <c r="A39" s="23" t="s">
        <v>71</v>
      </c>
      <c r="B39" s="24">
        <v>19</v>
      </c>
      <c r="C39" s="24" t="s">
        <v>50</v>
      </c>
      <c r="D39" s="24" t="s">
        <v>51</v>
      </c>
      <c r="E39" s="24">
        <v>1</v>
      </c>
      <c r="F39" s="24">
        <v>18</v>
      </c>
      <c r="G39" s="24">
        <v>1E-3</v>
      </c>
      <c r="H39" s="24">
        <v>3</v>
      </c>
      <c r="I39" s="25">
        <v>1.1039094270112701E-2</v>
      </c>
    </row>
    <row r="40" spans="1:9" x14ac:dyDescent="0.25">
      <c r="A40" s="23" t="s">
        <v>72</v>
      </c>
      <c r="B40" s="24">
        <v>17</v>
      </c>
      <c r="C40" s="24" t="s">
        <v>44</v>
      </c>
      <c r="D40" s="24" t="s">
        <v>51</v>
      </c>
      <c r="E40" s="24">
        <v>1</v>
      </c>
      <c r="F40" s="24">
        <v>18</v>
      </c>
      <c r="G40" s="24">
        <v>1E-3</v>
      </c>
      <c r="H40" s="24">
        <v>3</v>
      </c>
      <c r="I40" s="25">
        <v>4.6501736228802597E-2</v>
      </c>
    </row>
    <row r="41" spans="1:9" x14ac:dyDescent="0.25">
      <c r="A41" s="23" t="s">
        <v>73</v>
      </c>
      <c r="B41" s="24">
        <v>24</v>
      </c>
      <c r="C41" s="24" t="s">
        <v>44</v>
      </c>
      <c r="D41" s="24" t="s">
        <v>45</v>
      </c>
      <c r="E41" s="24">
        <v>1000</v>
      </c>
      <c r="F41" s="24">
        <v>18000</v>
      </c>
      <c r="G41" s="24">
        <v>1</v>
      </c>
      <c r="H41" s="24">
        <v>3</v>
      </c>
      <c r="I41" s="25">
        <v>1.04098968190204E-2</v>
      </c>
    </row>
    <row r="42" spans="1:9" x14ac:dyDescent="0.25">
      <c r="A42" s="23" t="s">
        <v>74</v>
      </c>
      <c r="B42" s="24">
        <v>19</v>
      </c>
      <c r="C42" s="24" t="s">
        <v>50</v>
      </c>
      <c r="D42" s="24" t="s">
        <v>51</v>
      </c>
      <c r="E42" s="24">
        <v>1</v>
      </c>
      <c r="F42" s="24">
        <v>18</v>
      </c>
      <c r="G42" s="24">
        <v>1E-3</v>
      </c>
      <c r="H42" s="24">
        <v>3</v>
      </c>
      <c r="I42" s="25">
        <v>1.5460449512896501E-2</v>
      </c>
    </row>
    <row r="43" spans="1:9" x14ac:dyDescent="0.25">
      <c r="A43" s="23" t="s">
        <v>75</v>
      </c>
      <c r="B43" s="24">
        <v>17</v>
      </c>
      <c r="C43" s="24" t="s">
        <v>50</v>
      </c>
      <c r="D43" s="24" t="s">
        <v>45</v>
      </c>
      <c r="E43" s="24">
        <v>1000</v>
      </c>
      <c r="F43" s="24">
        <v>30000</v>
      </c>
      <c r="G43" s="24">
        <v>1</v>
      </c>
      <c r="H43" s="24">
        <v>3</v>
      </c>
      <c r="I43" s="25">
        <v>2.57576531010556E-2</v>
      </c>
    </row>
    <row r="44" spans="1:9" x14ac:dyDescent="0.25">
      <c r="A44" s="23" t="s">
        <v>76</v>
      </c>
      <c r="B44" s="24">
        <v>18</v>
      </c>
      <c r="C44" s="24" t="s">
        <v>44</v>
      </c>
      <c r="D44" s="24" t="s">
        <v>51</v>
      </c>
      <c r="E44" s="24">
        <v>1</v>
      </c>
      <c r="F44" s="24">
        <v>18</v>
      </c>
      <c r="G44" s="24">
        <v>1E-3</v>
      </c>
      <c r="H44" s="24">
        <v>3</v>
      </c>
      <c r="I44" s="25">
        <v>6.4153929499526793E-2</v>
      </c>
    </row>
    <row r="45" spans="1:9" x14ac:dyDescent="0.25">
      <c r="A45" s="23" t="s">
        <v>77</v>
      </c>
      <c r="B45" s="24">
        <v>13</v>
      </c>
      <c r="C45" s="24" t="s">
        <v>50</v>
      </c>
      <c r="D45" s="24" t="s">
        <v>51</v>
      </c>
      <c r="E45" s="24">
        <v>1</v>
      </c>
      <c r="F45" s="24">
        <v>18</v>
      </c>
      <c r="G45" s="24">
        <v>1E-3</v>
      </c>
      <c r="H45" s="24">
        <v>3</v>
      </c>
      <c r="I45" s="25">
        <v>2.8136040478531601E-2</v>
      </c>
    </row>
    <row r="46" spans="1:9" x14ac:dyDescent="0.25">
      <c r="A46" s="23" t="s">
        <v>78</v>
      </c>
      <c r="B46" s="24">
        <v>3</v>
      </c>
      <c r="C46" s="24" t="s">
        <v>44</v>
      </c>
      <c r="D46" s="24" t="s">
        <v>51</v>
      </c>
      <c r="E46" s="24">
        <v>1</v>
      </c>
      <c r="F46" s="24">
        <v>9</v>
      </c>
      <c r="G46" s="24">
        <v>1E-3</v>
      </c>
      <c r="H46" s="24">
        <v>3</v>
      </c>
      <c r="I46" s="25">
        <v>1.1149669112529801E-2</v>
      </c>
    </row>
    <row r="47" spans="1:9" x14ac:dyDescent="0.25">
      <c r="A47" s="23" t="s">
        <v>78</v>
      </c>
      <c r="B47" s="24">
        <v>4</v>
      </c>
      <c r="C47" s="24" t="s">
        <v>44</v>
      </c>
      <c r="D47" s="24" t="s">
        <v>51</v>
      </c>
      <c r="E47" s="24">
        <v>9</v>
      </c>
      <c r="F47" s="24">
        <v>18</v>
      </c>
      <c r="G47" s="24">
        <v>1E-3</v>
      </c>
      <c r="H47" s="24">
        <v>3</v>
      </c>
      <c r="I47" s="25">
        <v>7.1862874490160799E-3</v>
      </c>
    </row>
    <row r="48" spans="1:9" x14ac:dyDescent="0.25">
      <c r="A48" s="23" t="s">
        <v>78</v>
      </c>
      <c r="B48" s="24">
        <v>5</v>
      </c>
      <c r="C48" s="24" t="s">
        <v>44</v>
      </c>
      <c r="D48" s="24" t="s">
        <v>51</v>
      </c>
      <c r="E48" s="24">
        <v>18</v>
      </c>
      <c r="F48" s="24">
        <v>26.5</v>
      </c>
      <c r="G48" s="24">
        <v>1E-3</v>
      </c>
      <c r="H48" s="24">
        <v>3</v>
      </c>
      <c r="I48" s="25">
        <v>4.4401057328111698E-2</v>
      </c>
    </row>
    <row r="49" spans="1:9" x14ac:dyDescent="0.25">
      <c r="A49" s="23" t="s">
        <v>78</v>
      </c>
      <c r="B49" s="24">
        <v>6</v>
      </c>
      <c r="C49" s="24" t="s">
        <v>44</v>
      </c>
      <c r="D49" s="24" t="s">
        <v>51</v>
      </c>
      <c r="E49" s="24">
        <v>26.5</v>
      </c>
      <c r="F49" s="24">
        <v>40</v>
      </c>
      <c r="G49" s="24">
        <v>1E-3</v>
      </c>
      <c r="H49" s="24">
        <v>1</v>
      </c>
      <c r="I49" s="25">
        <v>5.4532769077591105E-4</v>
      </c>
    </row>
    <row r="50" spans="1:9" x14ac:dyDescent="0.25">
      <c r="A50" s="23" t="s">
        <v>79</v>
      </c>
      <c r="B50" s="24">
        <v>4</v>
      </c>
      <c r="C50" s="24" t="s">
        <v>50</v>
      </c>
      <c r="D50" s="24" t="s">
        <v>45</v>
      </c>
      <c r="E50" s="24">
        <v>1000</v>
      </c>
      <c r="F50" s="24">
        <v>30000</v>
      </c>
      <c r="G50" s="24">
        <v>1</v>
      </c>
      <c r="H50" s="24">
        <v>3</v>
      </c>
      <c r="I50" s="25">
        <v>6.7200390682337602E-2</v>
      </c>
    </row>
    <row r="51" spans="1:9" x14ac:dyDescent="0.25">
      <c r="A51" s="23" t="s">
        <v>80</v>
      </c>
      <c r="B51" s="24">
        <v>81</v>
      </c>
      <c r="C51" s="24" t="s">
        <v>44</v>
      </c>
      <c r="D51" s="24" t="s">
        <v>45</v>
      </c>
      <c r="E51" s="24">
        <v>1000</v>
      </c>
      <c r="F51" s="24">
        <v>18000</v>
      </c>
      <c r="G51" s="24">
        <v>1</v>
      </c>
      <c r="H51" s="24">
        <v>3</v>
      </c>
      <c r="I51" s="25">
        <v>5.0827490654630998E-2</v>
      </c>
    </row>
    <row r="52" spans="1:9" x14ac:dyDescent="0.25">
      <c r="A52" s="23" t="s">
        <v>81</v>
      </c>
      <c r="B52" s="24">
        <v>10</v>
      </c>
      <c r="C52" s="24" t="s">
        <v>50</v>
      </c>
      <c r="D52" s="24" t="s">
        <v>45</v>
      </c>
      <c r="E52" s="24">
        <v>1000</v>
      </c>
      <c r="F52" s="24">
        <v>30000</v>
      </c>
      <c r="G52" s="24">
        <v>1</v>
      </c>
      <c r="H52" s="24">
        <v>3</v>
      </c>
      <c r="I52" s="25">
        <v>0.14914100936039401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E2A3-4C68-4B0B-AB37-2847929CD338}">
  <dimension ref="A3:F33"/>
  <sheetViews>
    <sheetView tabSelected="1" workbookViewId="0">
      <selection activeCell="A3" sqref="A3:F33"/>
    </sheetView>
  </sheetViews>
  <sheetFormatPr defaultRowHeight="15" x14ac:dyDescent="0.25"/>
  <cols>
    <col min="1" max="1" width="7.140625" customWidth="1"/>
    <col min="2" max="2" width="23.7109375" customWidth="1"/>
    <col min="3" max="3" width="11.7109375" customWidth="1"/>
    <col min="4" max="4" width="12.28515625" customWidth="1"/>
    <col min="5" max="5" width="12.140625" customWidth="1"/>
    <col min="6" max="6" width="13.85546875" customWidth="1"/>
  </cols>
  <sheetData>
    <row r="3" spans="1:6" x14ac:dyDescent="0.25">
      <c r="A3" t="s">
        <v>84</v>
      </c>
      <c r="B3" t="s">
        <v>82</v>
      </c>
      <c r="C3" t="s">
        <v>90</v>
      </c>
      <c r="D3" t="s">
        <v>91</v>
      </c>
      <c r="E3" t="s">
        <v>92</v>
      </c>
      <c r="F3" t="s">
        <v>93</v>
      </c>
    </row>
    <row r="4" spans="1:6" x14ac:dyDescent="0.25">
      <c r="A4" t="s">
        <v>44</v>
      </c>
      <c r="B4" t="s">
        <v>80</v>
      </c>
      <c r="C4">
        <v>1</v>
      </c>
      <c r="D4">
        <v>18</v>
      </c>
      <c r="E4">
        <v>5.0799999999999998E-2</v>
      </c>
      <c r="F4">
        <v>-12.94</v>
      </c>
    </row>
    <row r="5" spans="1:6" x14ac:dyDescent="0.25">
      <c r="A5" t="s">
        <v>44</v>
      </c>
      <c r="B5" t="s">
        <v>59</v>
      </c>
      <c r="C5">
        <v>1</v>
      </c>
      <c r="D5">
        <v>40</v>
      </c>
      <c r="E5">
        <v>0.25209999999999999</v>
      </c>
      <c r="F5">
        <v>-5.98</v>
      </c>
    </row>
    <row r="6" spans="1:6" x14ac:dyDescent="0.25">
      <c r="A6" t="s">
        <v>44</v>
      </c>
      <c r="B6" t="s">
        <v>60</v>
      </c>
      <c r="C6">
        <v>1</v>
      </c>
      <c r="D6">
        <v>40</v>
      </c>
      <c r="E6">
        <v>0.2077</v>
      </c>
      <c r="F6">
        <v>-6.83</v>
      </c>
    </row>
    <row r="7" spans="1:6" x14ac:dyDescent="0.25">
      <c r="A7" t="s">
        <v>44</v>
      </c>
      <c r="B7" t="s">
        <v>42</v>
      </c>
      <c r="C7">
        <v>1</v>
      </c>
      <c r="D7">
        <v>40</v>
      </c>
      <c r="E7">
        <v>0.1895</v>
      </c>
      <c r="F7">
        <v>-7.22</v>
      </c>
    </row>
    <row r="8" spans="1:6" x14ac:dyDescent="0.25">
      <c r="A8" t="s">
        <v>44</v>
      </c>
      <c r="B8" t="s">
        <v>66</v>
      </c>
      <c r="C8">
        <v>1</v>
      </c>
      <c r="D8">
        <v>18</v>
      </c>
      <c r="E8">
        <v>3.3999999999999998E-3</v>
      </c>
      <c r="F8">
        <v>-24.69</v>
      </c>
    </row>
    <row r="9" spans="1:6" x14ac:dyDescent="0.25">
      <c r="A9" t="s">
        <v>44</v>
      </c>
      <c r="B9" t="s">
        <v>63</v>
      </c>
      <c r="C9">
        <v>1</v>
      </c>
      <c r="D9">
        <v>18</v>
      </c>
      <c r="E9">
        <v>2.1700000000000001E-2</v>
      </c>
      <c r="F9">
        <v>-16.64</v>
      </c>
    </row>
    <row r="10" spans="1:6" x14ac:dyDescent="0.25">
      <c r="A10" t="s">
        <v>44</v>
      </c>
      <c r="B10" t="s">
        <v>76</v>
      </c>
      <c r="C10">
        <v>1</v>
      </c>
      <c r="D10">
        <v>18</v>
      </c>
      <c r="E10">
        <v>6.4199999999999993E-2</v>
      </c>
      <c r="F10">
        <v>-11.92</v>
      </c>
    </row>
    <row r="11" spans="1:6" x14ac:dyDescent="0.25">
      <c r="A11" t="s">
        <v>44</v>
      </c>
      <c r="B11" t="s">
        <v>73</v>
      </c>
      <c r="C11">
        <v>1</v>
      </c>
      <c r="D11">
        <v>18</v>
      </c>
      <c r="E11">
        <v>1.04E-2</v>
      </c>
      <c r="F11">
        <v>-19.829999999999998</v>
      </c>
    </row>
    <row r="12" spans="1:6" x14ac:dyDescent="0.25">
      <c r="A12" t="s">
        <v>44</v>
      </c>
      <c r="B12" t="s">
        <v>53</v>
      </c>
      <c r="C12">
        <v>1</v>
      </c>
      <c r="D12">
        <v>40</v>
      </c>
      <c r="E12">
        <v>5.7700000000000001E-2</v>
      </c>
      <c r="F12">
        <v>-12.39</v>
      </c>
    </row>
    <row r="13" spans="1:6" x14ac:dyDescent="0.25">
      <c r="A13" t="s">
        <v>44</v>
      </c>
      <c r="B13" t="s">
        <v>69</v>
      </c>
      <c r="C13">
        <v>1</v>
      </c>
      <c r="D13">
        <v>18</v>
      </c>
      <c r="E13">
        <v>1.6400000000000001E-2</v>
      </c>
      <c r="F13">
        <v>-17.850000000000001</v>
      </c>
    </row>
    <row r="14" spans="1:6" x14ac:dyDescent="0.25">
      <c r="A14" t="s">
        <v>44</v>
      </c>
      <c r="B14" t="s">
        <v>70</v>
      </c>
      <c r="C14">
        <v>1</v>
      </c>
      <c r="D14">
        <v>18</v>
      </c>
      <c r="E14">
        <v>5.9400000000000001E-2</v>
      </c>
      <c r="F14">
        <v>-12.26</v>
      </c>
    </row>
    <row r="15" spans="1:6" x14ac:dyDescent="0.25">
      <c r="A15" t="s">
        <v>44</v>
      </c>
      <c r="B15" t="s">
        <v>78</v>
      </c>
      <c r="C15">
        <v>1</v>
      </c>
      <c r="D15">
        <v>40</v>
      </c>
      <c r="E15">
        <v>6.3299999999999995E-2</v>
      </c>
      <c r="F15">
        <v>-11.99</v>
      </c>
    </row>
    <row r="16" spans="1:6" x14ac:dyDescent="0.25">
      <c r="A16" t="s">
        <v>44</v>
      </c>
      <c r="B16" t="s">
        <v>62</v>
      </c>
      <c r="C16">
        <v>1</v>
      </c>
      <c r="D16">
        <v>18</v>
      </c>
      <c r="E16">
        <v>2.6200000000000001E-2</v>
      </c>
      <c r="F16">
        <v>-15.82</v>
      </c>
    </row>
    <row r="17" spans="1:6" x14ac:dyDescent="0.25">
      <c r="A17" t="s">
        <v>44</v>
      </c>
      <c r="B17" t="s">
        <v>72</v>
      </c>
      <c r="C17">
        <v>1</v>
      </c>
      <c r="D17">
        <v>18</v>
      </c>
      <c r="E17">
        <v>4.65E-2</v>
      </c>
      <c r="F17">
        <v>-13.33</v>
      </c>
    </row>
    <row r="18" spans="1:6" x14ac:dyDescent="0.25">
      <c r="A18" t="s">
        <v>44</v>
      </c>
      <c r="B18" t="s">
        <v>67</v>
      </c>
      <c r="C18">
        <v>1</v>
      </c>
      <c r="D18">
        <v>18</v>
      </c>
      <c r="E18">
        <v>3.4599999999999999E-2</v>
      </c>
      <c r="F18">
        <v>-14.61</v>
      </c>
    </row>
    <row r="19" spans="1:6" x14ac:dyDescent="0.25">
      <c r="A19" t="s">
        <v>50</v>
      </c>
      <c r="B19" t="s">
        <v>58</v>
      </c>
      <c r="C19">
        <v>1</v>
      </c>
      <c r="D19">
        <v>25</v>
      </c>
      <c r="E19">
        <v>4.1799999999999997E-2</v>
      </c>
      <c r="F19">
        <v>-13.79</v>
      </c>
    </row>
    <row r="20" spans="1:6" x14ac:dyDescent="0.25">
      <c r="A20" t="s">
        <v>50</v>
      </c>
      <c r="B20" t="s">
        <v>74</v>
      </c>
      <c r="C20">
        <v>1</v>
      </c>
      <c r="D20">
        <v>18</v>
      </c>
      <c r="E20">
        <v>1.55E-2</v>
      </c>
      <c r="F20">
        <v>-18.100000000000001</v>
      </c>
    </row>
    <row r="21" spans="1:6" x14ac:dyDescent="0.25">
      <c r="A21" t="s">
        <v>50</v>
      </c>
      <c r="B21" t="s">
        <v>61</v>
      </c>
      <c r="C21">
        <v>1</v>
      </c>
      <c r="D21">
        <v>30</v>
      </c>
      <c r="E21">
        <v>8.4500000000000006E-2</v>
      </c>
      <c r="F21">
        <v>-10.73</v>
      </c>
    </row>
    <row r="22" spans="1:6" x14ac:dyDescent="0.25">
      <c r="A22" t="s">
        <v>50</v>
      </c>
      <c r="B22" t="s">
        <v>65</v>
      </c>
      <c r="C22">
        <v>1</v>
      </c>
      <c r="D22">
        <v>18</v>
      </c>
      <c r="E22">
        <v>4.8300000000000003E-2</v>
      </c>
      <c r="F22">
        <v>-13.16</v>
      </c>
    </row>
    <row r="23" spans="1:6" x14ac:dyDescent="0.25">
      <c r="A23" t="s">
        <v>50</v>
      </c>
      <c r="B23" t="s">
        <v>75</v>
      </c>
      <c r="C23">
        <v>1</v>
      </c>
      <c r="D23">
        <v>30</v>
      </c>
      <c r="E23">
        <v>2.58E-2</v>
      </c>
      <c r="F23">
        <v>-15.88</v>
      </c>
    </row>
    <row r="24" spans="1:6" x14ac:dyDescent="0.25">
      <c r="A24" t="s">
        <v>50</v>
      </c>
      <c r="B24" t="s">
        <v>68</v>
      </c>
      <c r="C24">
        <v>1</v>
      </c>
      <c r="D24">
        <v>18</v>
      </c>
      <c r="E24">
        <v>2.4400000000000002E-2</v>
      </c>
      <c r="F24">
        <v>-16.13</v>
      </c>
    </row>
    <row r="25" spans="1:6" x14ac:dyDescent="0.25">
      <c r="A25" t="s">
        <v>50</v>
      </c>
      <c r="B25" t="s">
        <v>81</v>
      </c>
      <c r="C25">
        <v>1</v>
      </c>
      <c r="D25">
        <v>30</v>
      </c>
      <c r="E25">
        <v>0.14910000000000001</v>
      </c>
      <c r="F25">
        <v>-8.27</v>
      </c>
    </row>
    <row r="26" spans="1:6" x14ac:dyDescent="0.25">
      <c r="A26" t="s">
        <v>50</v>
      </c>
      <c r="B26" t="s">
        <v>79</v>
      </c>
      <c r="C26">
        <v>1</v>
      </c>
      <c r="D26">
        <v>30</v>
      </c>
      <c r="E26">
        <v>6.7199999999999996E-2</v>
      </c>
      <c r="F26">
        <v>-11.73</v>
      </c>
    </row>
    <row r="27" spans="1:6" x14ac:dyDescent="0.25">
      <c r="A27" t="s">
        <v>50</v>
      </c>
      <c r="B27" t="s">
        <v>49</v>
      </c>
      <c r="C27">
        <v>1</v>
      </c>
      <c r="D27">
        <v>30</v>
      </c>
      <c r="E27">
        <v>3.3599999999999998E-2</v>
      </c>
      <c r="F27">
        <v>-14.74</v>
      </c>
    </row>
    <row r="28" spans="1:6" x14ac:dyDescent="0.25">
      <c r="A28" t="s">
        <v>50</v>
      </c>
      <c r="B28" t="s">
        <v>52</v>
      </c>
      <c r="C28">
        <v>1</v>
      </c>
      <c r="D28">
        <v>30</v>
      </c>
      <c r="E28">
        <v>5.8400000000000001E-2</v>
      </c>
      <c r="F28">
        <v>-12.34</v>
      </c>
    </row>
    <row r="29" spans="1:6" x14ac:dyDescent="0.25">
      <c r="A29" t="s">
        <v>50</v>
      </c>
      <c r="B29" t="s">
        <v>56</v>
      </c>
      <c r="C29">
        <v>1</v>
      </c>
      <c r="D29">
        <v>30</v>
      </c>
      <c r="E29">
        <v>5.8599999999999999E-2</v>
      </c>
      <c r="F29">
        <v>-12.32</v>
      </c>
    </row>
    <row r="30" spans="1:6" x14ac:dyDescent="0.25">
      <c r="A30" t="s">
        <v>50</v>
      </c>
      <c r="B30" t="s">
        <v>57</v>
      </c>
      <c r="C30">
        <v>1</v>
      </c>
      <c r="D30">
        <v>30</v>
      </c>
      <c r="E30">
        <v>0.1042</v>
      </c>
      <c r="F30">
        <v>-9.82</v>
      </c>
    </row>
    <row r="31" spans="1:6" x14ac:dyDescent="0.25">
      <c r="A31" t="s">
        <v>50</v>
      </c>
      <c r="B31" t="s">
        <v>77</v>
      </c>
      <c r="C31">
        <v>1</v>
      </c>
      <c r="D31">
        <v>18</v>
      </c>
      <c r="E31">
        <v>2.81E-2</v>
      </c>
      <c r="F31">
        <v>-15.51</v>
      </c>
    </row>
    <row r="32" spans="1:6" x14ac:dyDescent="0.25">
      <c r="A32" t="s">
        <v>50</v>
      </c>
      <c r="B32" t="s">
        <v>64</v>
      </c>
      <c r="C32">
        <v>1</v>
      </c>
      <c r="D32">
        <v>18</v>
      </c>
      <c r="E32">
        <v>3.5200000000000002E-2</v>
      </c>
      <c r="F32">
        <v>-14.53</v>
      </c>
    </row>
    <row r="33" spans="1:6" x14ac:dyDescent="0.25">
      <c r="A33" t="s">
        <v>50</v>
      </c>
      <c r="B33" t="s">
        <v>71</v>
      </c>
      <c r="C33">
        <v>1</v>
      </c>
      <c r="D33">
        <v>18</v>
      </c>
      <c r="E33">
        <v>1.0999999999999999E-2</v>
      </c>
      <c r="F33">
        <v>-19.59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72ED7-EC6D-45B9-88DE-41111A517AB1}">
  <dimension ref="A1"/>
  <sheetViews>
    <sheetView showGridLines="0" topLeftCell="A31" workbookViewId="0">
      <selection activeCell="A2" sqref="A2"/>
    </sheetView>
  </sheetViews>
  <sheetFormatPr defaultRowHeight="15" x14ac:dyDescent="0.25"/>
  <sheetData>
    <row r="1" spans="1:1" ht="23.25" x14ac:dyDescent="0.35">
      <c r="A1" s="1" t="s">
        <v>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3877-2982-4A27-82E2-B48C328C3695}">
  <dimension ref="A1:C38"/>
  <sheetViews>
    <sheetView showGridLines="0" topLeftCell="A7" workbookViewId="0">
      <selection activeCell="B35" sqref="B35"/>
    </sheetView>
  </sheetViews>
  <sheetFormatPr defaultRowHeight="15" x14ac:dyDescent="0.25"/>
  <sheetData>
    <row r="1" spans="1:1" ht="23.25" x14ac:dyDescent="0.35">
      <c r="A1" s="1" t="s">
        <v>8</v>
      </c>
    </row>
    <row r="27" spans="1:3" ht="37.5" customHeight="1" x14ac:dyDescent="0.25"/>
    <row r="28" spans="1:3" ht="17.25" customHeight="1" thickBot="1" x14ac:dyDescent="0.35">
      <c r="A28" s="14" t="s">
        <v>18</v>
      </c>
      <c r="B28" s="14"/>
      <c r="C28" s="14"/>
    </row>
    <row r="29" spans="1:3" ht="15.75" thickTop="1" x14ac:dyDescent="0.25">
      <c r="A29" s="8" t="s">
        <v>7</v>
      </c>
      <c r="B29" s="8" t="s">
        <v>19</v>
      </c>
    </row>
    <row r="30" spans="1:3" x14ac:dyDescent="0.25">
      <c r="A30" s="7">
        <v>1000</v>
      </c>
      <c r="B30" s="7">
        <v>43.529411764705799</v>
      </c>
    </row>
    <row r="31" spans="1:3" x14ac:dyDescent="0.25">
      <c r="A31" s="7">
        <v>960</v>
      </c>
      <c r="B31" s="7">
        <v>43.529411764705799</v>
      </c>
    </row>
    <row r="32" spans="1:3" x14ac:dyDescent="0.25">
      <c r="A32" s="7">
        <v>960</v>
      </c>
      <c r="B32" s="7">
        <v>35.573152337858197</v>
      </c>
    </row>
    <row r="33" spans="1:2" x14ac:dyDescent="0.25">
      <c r="A33" s="7">
        <v>216</v>
      </c>
      <c r="B33" s="7">
        <v>35.573152337858197</v>
      </c>
    </row>
    <row r="34" spans="1:2" x14ac:dyDescent="0.25">
      <c r="A34" s="7">
        <v>216</v>
      </c>
      <c r="B34" s="7">
        <v>33.122171945701297</v>
      </c>
    </row>
    <row r="35" spans="1:2" x14ac:dyDescent="0.25">
      <c r="A35" s="7">
        <v>88</v>
      </c>
      <c r="B35" s="7">
        <v>33.103318250377001</v>
      </c>
    </row>
    <row r="36" spans="1:2" x14ac:dyDescent="0.25">
      <c r="A36" s="7">
        <v>88</v>
      </c>
      <c r="B36" s="7">
        <v>29.539969834087401</v>
      </c>
    </row>
    <row r="37" spans="1:2" x14ac:dyDescent="0.25">
      <c r="A37" s="7">
        <v>30</v>
      </c>
      <c r="B37" s="7">
        <v>29.521116138763201</v>
      </c>
    </row>
    <row r="38" spans="1:2" x14ac:dyDescent="0.25">
      <c r="A38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AC4B-01C1-4D9C-AA5C-2777BBA5D424}">
  <dimension ref="A1:C18"/>
  <sheetViews>
    <sheetView workbookViewId="0">
      <selection activeCell="B19" sqref="B19"/>
    </sheetView>
  </sheetViews>
  <sheetFormatPr defaultRowHeight="15" x14ac:dyDescent="0.25"/>
  <cols>
    <col min="1" max="1" width="12" customWidth="1"/>
    <col min="2" max="2" width="13.85546875" customWidth="1"/>
    <col min="3" max="3" width="15.140625" customWidth="1"/>
  </cols>
  <sheetData>
    <row r="1" spans="1:3" ht="23.25" x14ac:dyDescent="0.35">
      <c r="A1" s="1" t="s">
        <v>22</v>
      </c>
    </row>
    <row r="2" spans="1:3" x14ac:dyDescent="0.25">
      <c r="A2" s="12" t="s">
        <v>23</v>
      </c>
    </row>
    <row r="4" spans="1:3" ht="15.75" x14ac:dyDescent="0.25">
      <c r="A4" s="18" t="s">
        <v>29</v>
      </c>
    </row>
    <row r="5" spans="1:3" x14ac:dyDescent="0.25">
      <c r="A5" s="8" t="s">
        <v>24</v>
      </c>
      <c r="B5" s="8" t="s">
        <v>25</v>
      </c>
      <c r="C5" s="8" t="s">
        <v>25</v>
      </c>
    </row>
    <row r="6" spans="1:3" x14ac:dyDescent="0.25">
      <c r="A6" s="8" t="s">
        <v>26</v>
      </c>
      <c r="B6" s="8" t="s">
        <v>27</v>
      </c>
      <c r="C6" s="8" t="s">
        <v>28</v>
      </c>
    </row>
    <row r="7" spans="1:3" x14ac:dyDescent="0.25">
      <c r="A7" s="19" t="s">
        <v>30</v>
      </c>
      <c r="B7" s="19">
        <v>100</v>
      </c>
      <c r="C7" s="7">
        <f>20*LOG10(B7)</f>
        <v>40</v>
      </c>
    </row>
    <row r="8" spans="1:3" x14ac:dyDescent="0.25">
      <c r="A8" s="19" t="s">
        <v>31</v>
      </c>
      <c r="B8" s="19">
        <v>150</v>
      </c>
      <c r="C8" s="7">
        <f t="shared" ref="C8:C10" si="0">20*LOG10(B8)</f>
        <v>43.521825181113627</v>
      </c>
    </row>
    <row r="9" spans="1:3" x14ac:dyDescent="0.25">
      <c r="A9" s="19" t="s">
        <v>32</v>
      </c>
      <c r="B9" s="19">
        <v>200</v>
      </c>
      <c r="C9" s="7">
        <f t="shared" si="0"/>
        <v>46.020599913279625</v>
      </c>
    </row>
    <row r="10" spans="1:3" x14ac:dyDescent="0.25">
      <c r="A10" s="19" t="s">
        <v>33</v>
      </c>
      <c r="B10" s="19">
        <v>500</v>
      </c>
      <c r="C10" s="7">
        <f t="shared" si="0"/>
        <v>53.979400086720375</v>
      </c>
    </row>
    <row r="12" spans="1:3" ht="15.75" x14ac:dyDescent="0.25">
      <c r="A12" s="18" t="s">
        <v>34</v>
      </c>
    </row>
    <row r="13" spans="1:3" x14ac:dyDescent="0.25">
      <c r="A13" s="8" t="s">
        <v>24</v>
      </c>
      <c r="B13" s="8" t="s">
        <v>25</v>
      </c>
      <c r="C13" s="8" t="s">
        <v>25</v>
      </c>
    </row>
    <row r="14" spans="1:3" x14ac:dyDescent="0.25">
      <c r="A14" s="8" t="s">
        <v>26</v>
      </c>
      <c r="B14" s="8" t="s">
        <v>27</v>
      </c>
      <c r="C14" s="8" t="s">
        <v>28</v>
      </c>
    </row>
    <row r="15" spans="1:3" x14ac:dyDescent="0.25">
      <c r="A15" s="19" t="s">
        <v>30</v>
      </c>
      <c r="B15" s="19">
        <v>90</v>
      </c>
      <c r="C15" s="7">
        <f>20*LOG10(B15)</f>
        <v>39.084850188786497</v>
      </c>
    </row>
    <row r="16" spans="1:3" x14ac:dyDescent="0.25">
      <c r="A16" s="19" t="s">
        <v>31</v>
      </c>
      <c r="B16" s="19">
        <v>150</v>
      </c>
      <c r="C16" s="7">
        <f t="shared" ref="C16:C18" si="1">20*LOG10(B16)</f>
        <v>43.521825181113627</v>
      </c>
    </row>
    <row r="17" spans="1:3" x14ac:dyDescent="0.25">
      <c r="A17" s="19" t="s">
        <v>32</v>
      </c>
      <c r="B17" s="19">
        <v>210</v>
      </c>
      <c r="C17" s="7">
        <f t="shared" si="1"/>
        <v>46.444385894678383</v>
      </c>
    </row>
    <row r="18" spans="1:3" x14ac:dyDescent="0.25">
      <c r="A18" s="19" t="s">
        <v>33</v>
      </c>
      <c r="B18" s="19">
        <v>300</v>
      </c>
      <c r="C18" s="7">
        <f t="shared" si="1"/>
        <v>49.542425094393252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Class A radiated power</vt:lpstr>
      <vt:lpstr>Class B radiated power</vt:lpstr>
      <vt:lpstr>device radiated power</vt:lpstr>
      <vt:lpstr>config results</vt:lpstr>
      <vt:lpstr>Sheet3</vt:lpstr>
      <vt:lpstr>1GHz-18GHz</vt:lpstr>
      <vt:lpstr>30MHz-1GHz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Vitas Anderson</dc:creator>
  <cp:lastModifiedBy>Vitas Anderson</cp:lastModifiedBy>
  <dcterms:created xsi:type="dcterms:W3CDTF">2022-05-16T04:37:27Z</dcterms:created>
  <dcterms:modified xsi:type="dcterms:W3CDTF">2022-06-14T07:43:22Z</dcterms:modified>
</cp:coreProperties>
</file>