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resh\Desktop\MASTERS\Sem 4\mba-504\"/>
    </mc:Choice>
  </mc:AlternateContent>
  <xr:revisionPtr revIDLastSave="0" documentId="13_ncr:1_{4C6E9570-800C-4D33-94F1-7C9386DBB40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 Balances Due Report" sheetId="12" r:id="rId1"/>
    <sheet name="Problem 2" sheetId="4" r:id="rId2"/>
    <sheet name="Problem3" sheetId="14" r:id="rId3"/>
    <sheet name="Expense-Revenue Relationship" sheetId="26" r:id="rId4"/>
    <sheet name="Problem 4" sheetId="15" r:id="rId5"/>
    <sheet name="Problem 5" sheetId="13" r:id="rId6"/>
  </sheets>
  <externalReferences>
    <externalReference r:id="rId7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</definedName>
    <definedName name="_AtRisk_SimSetting_ReportOptionReportsFileType" hidden="1">1</definedName>
    <definedName name="_AtRisk_SimSetting_ReportOptionSelectiveQR" hidden="1">FALSE</definedName>
    <definedName name="_AtRisk_SimSetting_ReportsList" localSheetId="5" hidden="1">0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localSheetId="0" hidden="1">0</definedName>
    <definedName name="_AtRisk_SimSetting_StdRecalcBehavior" localSheetId="4" hidden="1">0</definedName>
    <definedName name="_AtRisk_SimSetting_StdRecalcBehavior" localSheetId="5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dministrative" localSheetId="2">Problem3!$B$20</definedName>
    <definedName name="Advertising" localSheetId="2">Problem3!$B$19</definedName>
    <definedName name="CBWorkbookPriority" hidden="1">-1591358542</definedName>
    <definedName name="Manufacturing_Cost_per_Unit" localSheetId="2">Problem3!$B$13</definedName>
    <definedName name="Material_Cost_per_Unit" localSheetId="2">Problem3!$B$11</definedName>
    <definedName name="Miscellaneous" localSheetId="2">Problem3!$B$21</definedName>
    <definedName name="Net_Income" localSheetId="2">Problem3!$B$27</definedName>
    <definedName name="Pal_Workbook_GUID" localSheetId="0" hidden="1">"UYWG6RU9N5BDGXZHMJ46F8PV"</definedName>
    <definedName name="Pal_Workbook_GUID" localSheetId="4" hidden="1">"UYWG6RU9N5BDGXZHMJ46F8PV"</definedName>
    <definedName name="Pal_Workbook_GUID" localSheetId="5" hidden="1">"K3PHX24CINHFBJY2Y6CZQIBC"</definedName>
    <definedName name="Pal_Workbook_GUID" localSheetId="2" hidden="1">"UYWG6RU9N5BDGXZHMJ46F8PV"</definedName>
    <definedName name="Pal_Workbook_GUID" hidden="1">"5MW8WKM9PPY674KH8J1U1JAU"</definedName>
    <definedName name="Price_per_Unit" localSheetId="2">Problem3!$B$6</definedName>
    <definedName name="_xlnm.Print_Titles" localSheetId="1">'Problem 2'!$1:$2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FALSE</definedName>
    <definedName name="PTree_SensitivityAnalysis_IncludeSpiderGraph" hidden="1">TRUE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100</definedName>
    <definedName name="PTree_SensitivityAnalysis_Inputs_1_Minimum" hidden="1">-100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100</definedName>
    <definedName name="PTree_SensitivityAnalysis_Inputs_2_Minimum" hidden="1">-100</definedName>
    <definedName name="PTree_SensitivityAnalysis_Inputs_2_OneWayAnalysis" hidden="1">0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100</definedName>
    <definedName name="PTree_SensitivityAnalysis_Inputs_3_Minimum" hidden="1">-100</definedName>
    <definedName name="PTree_SensitivityAnalysis_Inputs_3_OneWayAnalysis" hidden="1">0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100</definedName>
    <definedName name="PTree_SensitivityAnalysis_Inputs_4_Minimum" hidden="1">-100</definedName>
    <definedName name="PTree_SensitivityAnalysis_Inputs_4_OneWayAnalysis" hidden="1">0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0</definedName>
    <definedName name="PTree_SensitivityAnalysis_Inputs_Count" hidden="1">4</definedName>
    <definedName name="PTree_SensitivityAnalysis_Output_AlternateCellLabel" hidden="1">""</definedName>
    <definedName name="PTree_SensitivityAnalysis_Output_Model" localSheetId="0" hidden="1">PTreeObjectReference(PTDecisionTree_1,[1]treeCalc_1!$A$1)</definedName>
    <definedName name="PTree_SensitivityAnalysis_Output_Model" localSheetId="5" hidden="1">PTreeObjectReference(PTDecisionTree_1,[1]treeCalc_1!$A$1)</definedName>
    <definedName name="PTree_SensitivityAnalysis_Output_Model" localSheetId="2" hidden="1">PTreeObjectReference(PTDecisionTree_1,[1]treeCalc_1!$A$1)</definedName>
    <definedName name="PTree_SensitivityAnalysis_Output_Model" hidden="1">PTreeObjectReference(PTDecisionTree_1,[1]treeCalc_1!$A$1)</definedName>
    <definedName name="PTree_SensitivityAnalysis_Output_OutputType" hidden="1">1</definedName>
    <definedName name="PTree_SensitivityAnalysis_Output_StartingNode" localSheetId="0" hidden="1">PTreeObjectReference(NULL,NULL)</definedName>
    <definedName name="PTree_SensitivityAnalysis_Output_StartingNode" localSheetId="5" hidden="1">PTreeObjectReference(NULL,NULL)</definedName>
    <definedName name="PTree_SensitivityAnalysis_Output_StartingNode" localSheetId="2" hidden="1">PTreeObjectReference(NULL,NULL)</definedName>
    <definedName name="PTree_SensitivityAnalysis_Output_StartingNode" hidden="1">PTreeObjectReference(NULL,NULL)</definedName>
    <definedName name="PTree_SensitivityAnalysis_UpdateDisplay" hidden="1">FALSE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localSheetId="0" hidden="1">6</definedName>
    <definedName name="RiskHasSettings" localSheetId="4" hidden="1">6</definedName>
    <definedName name="RiskHasSettings" localSheetId="5" hidden="1">6</definedName>
    <definedName name="RiskHasSettings" localSheetId="2" hidden="1">6</definedName>
    <definedName name="RiskHasSettings" hidden="1">7</definedName>
    <definedName name="RiskIsInput" localSheetId="2" hidden="1">_xll.RiskCellHasTokens(262144+512+524288)</definedName>
    <definedName name="RiskIsInput" hidden="1">FALSE</definedName>
    <definedName name="RiskIsOptimization" hidden="1">FALSE</definedName>
    <definedName name="RiskIsOutput" localSheetId="2" hidden="1">_xll.RiskCellHasTokens(1024)</definedName>
    <definedName name="RiskIsOutput" hidden="1">FALSE</definedName>
    <definedName name="RiskIsStatistics" localSheetId="2" hidden="1">_xll.RiskCellHasTokens(4096+32768+65536)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0" hidden="1">100</definedName>
    <definedName name="RiskNumIterations" localSheetId="4" hidden="1">100</definedName>
    <definedName name="RiskNumIterations" localSheetId="5" hidden="1">500</definedName>
    <definedName name="RiskNumIterations" localSheetId="2" hidden="1">100</definedName>
    <definedName name="RiskNumIterations" hidden="1">1000</definedName>
    <definedName name="RiskNumSimulations" localSheetId="0" hidden="1">1</definedName>
    <definedName name="RiskNumSimulations" localSheetId="4" hidden="1">1</definedName>
    <definedName name="RiskNumSimulations" localSheetId="5" hidden="1">1</definedName>
    <definedName name="RiskNumSimulations" localSheetId="2" hidden="1">1</definedName>
    <definedName name="RiskNumSimulations" hidden="1">6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localSheetId="0" hidden="1">1</definedName>
    <definedName name="RiskStandardRecalc" localSheetId="4" hidden="1">1</definedName>
    <definedName name="RiskStandardRecalc" localSheetId="5" hidden="1">1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aries_and_Benefits" localSheetId="2">Problem3!$B$18</definedName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sim" hidden="1">1</definedName>
    <definedName name="solver_ntri" hidden="1">5000</definedName>
    <definedName name="solver_rgen" hidden="1">1</definedName>
    <definedName name="solver_rsmp" hidden="1">2</definedName>
    <definedName name="solver_seed" hidden="1">999</definedName>
    <definedName name="solver_strm" hidden="1">0</definedName>
    <definedName name="solver_ucens" hidden="1">1E+30</definedName>
    <definedName name="solver_ucut" hidden="1">1E+30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"RiskSolver.UI.Charts.OutDlgPars:-1000001;5;11;55;45;0;1;90;80;0;0;0;0;"</definedName>
    <definedName name="TopRankDefaultDistForRange" hidden="1">0</definedName>
    <definedName name="TopRankDefaultMaxChange" localSheetId="0" hidden="1">0.1</definedName>
    <definedName name="TopRankDefaultMaxChange" localSheetId="4" hidden="1">0.1</definedName>
    <definedName name="TopRankDefaultMaxChange" localSheetId="5" hidden="1">0.3</definedName>
    <definedName name="TopRankDefaultMaxChange" localSheetId="2" hidden="1">0.1</definedName>
    <definedName name="TopRankDefaultMaxChange" hidden="1">0.5</definedName>
    <definedName name="TopRankDefaultMinChange" localSheetId="0" hidden="1">-0.1</definedName>
    <definedName name="TopRankDefaultMinChange" localSheetId="4" hidden="1">-0.1</definedName>
    <definedName name="TopRankDefaultMinChange" localSheetId="5" hidden="1">-0.3</definedName>
    <definedName name="TopRankDefaultMinChange" localSheetId="2" hidden="1">-0.1</definedName>
    <definedName name="TopRankDefaultMinChange" hidden="1">-0.5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localSheetId="0" hidden="1">5</definedName>
    <definedName name="TopRankDefaultStepsPerInput" localSheetId="4" hidden="1">5</definedName>
    <definedName name="TopRankDefaultStepsPerInput" localSheetId="5" hidden="1">5</definedName>
    <definedName name="TopRankDefaultStepsPerInput" localSheetId="2" hidden="1">5</definedName>
    <definedName name="TopRankDefaultStepsPerInput" hidden="1">7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localSheetId="0" hidden="1">FALSE</definedName>
    <definedName name="TopRankOutputsAsPercentChange" localSheetId="4" hidden="1">FALSE</definedName>
    <definedName name="TopRankOutputsAsPercentChange" localSheetId="5" hidden="1">FALSE</definedName>
    <definedName name="TopRankOutputsAsPercentChange" localSheetId="2" hidden="1">FALSE</definedName>
    <definedName name="TopRankOutputsAsPercentChange" hidden="1">TRUE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localSheetId="0" hidden="1">FALSE</definedName>
    <definedName name="TopRankSensitivityGraphs" localSheetId="4" hidden="1">FALSE</definedName>
    <definedName name="TopRankSensitivityGraphs" localSheetId="5" hidden="1">FALSE</definedName>
    <definedName name="TopRankSensitivityGraphs" localSheetId="2" hidden="1">FALSE</definedName>
    <definedName name="TopRankSensitivityGraphs" hidden="1">TRUE</definedName>
    <definedName name="TopRankSingleWorkbookAllResults" hidden="1">FALSE</definedName>
    <definedName name="TopRankSpiderGraphs" localSheetId="5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otal_Expenses" localSheetId="2">Problem3!$B$26</definedName>
    <definedName name="Total_Fixed_Expenses" localSheetId="2">Problem3!$B$22</definedName>
    <definedName name="Total_Manufacturing_Cost" localSheetId="2">Problem3!$B$14</definedName>
    <definedName name="Total_Material_Cost" localSheetId="2">Problem3!$B$12</definedName>
    <definedName name="Total_Revenue" localSheetId="2">Problem3!$B$25</definedName>
    <definedName name="Total_Variable_Expenses" localSheetId="2">Problem3!$B$15</definedName>
    <definedName name="treeList" hidden="1">"10000000000000000000000000000000000000000000000000000000000000000000000000000000000000000000000000000000000000000000000000000000000000000000000000000000000000000000000000000000000000000000000000000000"</definedName>
    <definedName name="Units_Produced" localSheetId="2">Problem3!$B$10</definedName>
    <definedName name="Units_Sold" localSheetId="2">Problem3!$B$5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5" l="1"/>
  <c r="B23" i="15"/>
  <c r="B15" i="15"/>
  <c r="A33" i="14"/>
  <c r="A32" i="14"/>
  <c r="B29" i="1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I21" i="4"/>
  <c r="I22" i="4"/>
  <c r="I23" i="4"/>
  <c r="I24" i="4"/>
  <c r="I25" i="4"/>
  <c r="I26" i="4"/>
  <c r="I27" i="4"/>
  <c r="I28" i="4"/>
  <c r="I29" i="4"/>
  <c r="I30" i="4"/>
  <c r="I31" i="4"/>
  <c r="I32" i="4"/>
  <c r="I20" i="4"/>
  <c r="H21" i="4"/>
  <c r="H22" i="4"/>
  <c r="H23" i="4"/>
  <c r="H24" i="4"/>
  <c r="H25" i="4"/>
  <c r="H26" i="4"/>
  <c r="H27" i="4"/>
  <c r="H28" i="4"/>
  <c r="H29" i="4"/>
  <c r="H30" i="4"/>
  <c r="H31" i="4"/>
  <c r="H32" i="4"/>
  <c r="H20" i="4"/>
  <c r="I6" i="4"/>
  <c r="I7" i="4"/>
  <c r="I8" i="4"/>
  <c r="I9" i="4"/>
  <c r="I10" i="4"/>
  <c r="I11" i="4"/>
  <c r="I12" i="4"/>
  <c r="I13" i="4"/>
  <c r="I14" i="4"/>
  <c r="I15" i="4"/>
  <c r="I16" i="4"/>
  <c r="I17" i="4"/>
  <c r="I5" i="4"/>
  <c r="H6" i="4"/>
  <c r="H7" i="4"/>
  <c r="H8" i="4"/>
  <c r="H9" i="4"/>
  <c r="H10" i="4"/>
  <c r="H11" i="4"/>
  <c r="H12" i="4"/>
  <c r="H13" i="4"/>
  <c r="H14" i="4"/>
  <c r="H15" i="4"/>
  <c r="H16" i="4"/>
  <c r="H17" i="4"/>
  <c r="H5" i="4"/>
  <c r="C13" i="12"/>
  <c r="D13" i="12"/>
  <c r="E13" i="12"/>
  <c r="F13" i="12"/>
  <c r="G13" i="12"/>
  <c r="C14" i="12"/>
  <c r="D14" i="12"/>
  <c r="E14" i="12"/>
  <c r="F14" i="12"/>
  <c r="G14" i="12"/>
  <c r="B14" i="12"/>
  <c r="B13" i="12"/>
  <c r="C12" i="12"/>
  <c r="D12" i="12"/>
  <c r="E12" i="12"/>
  <c r="F12" i="12"/>
  <c r="G12" i="12"/>
  <c r="F4" i="12"/>
  <c r="G4" i="12"/>
  <c r="B11" i="12"/>
  <c r="F5" i="12"/>
  <c r="G5" i="12" s="1"/>
  <c r="F6" i="12"/>
  <c r="G6" i="12" s="1"/>
  <c r="F7" i="12"/>
  <c r="G7" i="12" s="1"/>
  <c r="F8" i="12"/>
  <c r="G8" i="12" s="1"/>
  <c r="F9" i="12"/>
  <c r="G9" i="12" s="1"/>
  <c r="F10" i="12"/>
  <c r="G10" i="12" s="1"/>
  <c r="B12" i="12"/>
  <c r="E11" i="12"/>
  <c r="D11" i="12"/>
  <c r="C11" i="12"/>
  <c r="B34" i="15" l="1"/>
  <c r="B36" i="15" s="1"/>
  <c r="F11" i="12"/>
  <c r="G11" i="12"/>
  <c r="D28" i="15" l="1"/>
  <c r="E8" i="15"/>
  <c r="B22" i="14"/>
  <c r="B10" i="14"/>
  <c r="B14" i="14" s="1"/>
  <c r="B7" i="14"/>
  <c r="B25" i="14" s="1"/>
  <c r="E3" i="14" s="1"/>
  <c r="B12" i="14" l="1"/>
  <c r="B15" i="14" s="1"/>
  <c r="B26" i="14" s="1"/>
  <c r="F3" i="14" s="1"/>
  <c r="B27" i="14" l="1"/>
  <c r="G3" i="14" s="1"/>
</calcChain>
</file>

<file path=xl/sharedStrings.xml><?xml version="1.0" encoding="utf-8"?>
<sst xmlns="http://schemas.openxmlformats.org/spreadsheetml/2006/main" count="157" uniqueCount="108">
  <si>
    <t>PolyFleece Mitts</t>
  </si>
  <si>
    <t>Region 1</t>
  </si>
  <si>
    <t>Region 2</t>
  </si>
  <si>
    <t>Region 3</t>
  </si>
  <si>
    <t>Region 4</t>
  </si>
  <si>
    <t>Region 5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</si>
  <si>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</si>
  <si>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</si>
  <si>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</si>
  <si>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</si>
  <si>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</si>
  <si>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</si>
  <si>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</si>
  <si>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</si>
  <si>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</si>
  <si>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</si>
  <si>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</si>
  <si>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</si>
  <si>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</si>
  <si>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Glomitts</t>
  </si>
  <si>
    <t>Month</t>
  </si>
  <si>
    <t>WarmWear</t>
  </si>
  <si>
    <t>Revenue</t>
  </si>
  <si>
    <t>ArticBlast Gloves</t>
  </si>
  <si>
    <t>Projected</t>
  </si>
  <si>
    <t>Units Sold</t>
  </si>
  <si>
    <t>Price per Unit</t>
  </si>
  <si>
    <t>Total Revenue</t>
  </si>
  <si>
    <t>Variable Expenses</t>
  </si>
  <si>
    <t>Units Produced</t>
  </si>
  <si>
    <t>Material Cost per Unit</t>
  </si>
  <si>
    <t>Total Material Cost</t>
  </si>
  <si>
    <t>Manufacturing Cost per Unit</t>
  </si>
  <si>
    <t>Total Manufacturing Cost</t>
  </si>
  <si>
    <t>Total Variable Expenses</t>
  </si>
  <si>
    <t>Fixed Expenses</t>
  </si>
  <si>
    <t>Salaries and Benefits</t>
  </si>
  <si>
    <t>Advertising</t>
  </si>
  <si>
    <t>Administrative</t>
  </si>
  <si>
    <t>Miscellaneous</t>
  </si>
  <si>
    <t>Total Fixed Expenses</t>
  </si>
  <si>
    <t>Summary</t>
  </si>
  <si>
    <t>Total Expenses</t>
  </si>
  <si>
    <t>Net Income</t>
  </si>
  <si>
    <t>2021 Sales Report</t>
  </si>
  <si>
    <t>Customer</t>
  </si>
  <si>
    <t>Beginning
Balance</t>
  </si>
  <si>
    <t>Credits</t>
  </si>
  <si>
    <t>Payments</t>
  </si>
  <si>
    <t>Purchases</t>
  </si>
  <si>
    <t>Costa, Dan</t>
  </si>
  <si>
    <t>Hernandez, Abraham</t>
  </si>
  <si>
    <t>Mc Cartan, John</t>
  </si>
  <si>
    <t>Paoli, Pam</t>
  </si>
  <si>
    <t>Ramirez, Alberto</t>
  </si>
  <si>
    <t>Vaughn, Noah</t>
  </si>
  <si>
    <t>Xiong, James</t>
  </si>
  <si>
    <t>Brazil</t>
  </si>
  <si>
    <t>Russia</t>
  </si>
  <si>
    <t>India</t>
  </si>
  <si>
    <t>China</t>
  </si>
  <si>
    <t>USA</t>
  </si>
  <si>
    <t>Inspired Endeavors</t>
  </si>
  <si>
    <t>Projected Cash Flows</t>
  </si>
  <si>
    <t>Breakeven Point (Algebraic solution)</t>
  </si>
  <si>
    <t>Personal Budget</t>
  </si>
  <si>
    <t>Income</t>
  </si>
  <si>
    <t>Salary</t>
  </si>
  <si>
    <t>Rent/Mortgage</t>
  </si>
  <si>
    <t>Loans</t>
  </si>
  <si>
    <t>Car Payment</t>
  </si>
  <si>
    <t>Netflix</t>
  </si>
  <si>
    <t>Water</t>
  </si>
  <si>
    <t>Gas Company</t>
  </si>
  <si>
    <t>Cable</t>
  </si>
  <si>
    <t>Cell Phone Company</t>
  </si>
  <si>
    <t>Total Fixed Bills:</t>
  </si>
  <si>
    <t>Flexible Expenses</t>
  </si>
  <si>
    <t>Food and Household Supplies</t>
  </si>
  <si>
    <t>Transit Pass</t>
  </si>
  <si>
    <t>Pet Food</t>
  </si>
  <si>
    <t>Gas</t>
  </si>
  <si>
    <t>Personal Spending Money</t>
  </si>
  <si>
    <t>Flexible Household Total:</t>
  </si>
  <si>
    <t>Off-Budget Expenses</t>
  </si>
  <si>
    <t>Surprises (like car repairs)</t>
  </si>
  <si>
    <t>Medical/Vet</t>
  </si>
  <si>
    <t>Yarn and wine</t>
  </si>
  <si>
    <t>Other/Misc.</t>
  </si>
  <si>
    <t>Misc. 2</t>
  </si>
  <si>
    <t>Misc. 3</t>
  </si>
  <si>
    <t xml:space="preserve">Off-Budget Total: </t>
  </si>
  <si>
    <t>Grand Total Spending:</t>
  </si>
  <si>
    <t xml:space="preserve">Cash Extra or Short: </t>
  </si>
  <si>
    <t>2025 Population (in Millions)</t>
  </si>
  <si>
    <t>2025 GDP (in Billions)</t>
  </si>
  <si>
    <t>Projected Annual Growth 2025</t>
  </si>
  <si>
    <t xml:space="preserve">2025 GDP per Capita </t>
  </si>
  <si>
    <t>Service Charge</t>
  </si>
  <si>
    <t>New Balance</t>
  </si>
  <si>
    <t>Totals</t>
  </si>
  <si>
    <t>Highest</t>
  </si>
  <si>
    <t>Average</t>
  </si>
  <si>
    <t>Lowest</t>
  </si>
  <si>
    <t>Jackson's Bright Ideas</t>
  </si>
  <si>
    <t>Monthly Balance Due Report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</si>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</sst>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"/>
    <numFmt numFmtId="167" formatCode="&quot;Revenues&quot;"/>
    <numFmt numFmtId="168" formatCode="&quot;Expenses&quot;"/>
    <numFmt numFmtId="169" formatCode="&quot;Net Income&quot;"/>
    <numFmt numFmtId="170" formatCode="&quot;Ending Cash&quot;;&quot;Ending Cash&quot;;&quot;Ending Cash&quot;;&quot;Ending Cash&quot;"/>
    <numFmt numFmtId="171" formatCode="&quot;Salary&quot;;&quot;Salary&quot;;&quot;Salary&quot;;&quot;Salary&quot;"/>
  </numFmts>
  <fonts count="62" x14ac:knownFonts="1">
    <font>
      <sz val="10"/>
      <name val="Arial"/>
    </font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0"/>
      <name val="Arial"/>
      <family val="2"/>
    </font>
    <font>
      <b/>
      <sz val="11"/>
      <color theme="0"/>
      <name val="Tw Cen MT"/>
      <family val="2"/>
      <scheme val="minor"/>
    </font>
    <font>
      <b/>
      <sz val="18"/>
      <color theme="3"/>
      <name val="Tw Cen MT Condensed"/>
      <family val="2"/>
      <scheme val="major"/>
    </font>
    <font>
      <b/>
      <sz val="11"/>
      <color theme="1"/>
      <name val="Tw Cen MT"/>
      <family val="2"/>
      <scheme val="minor"/>
    </font>
    <font>
      <b/>
      <sz val="11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8"/>
      <color theme="0"/>
      <name val="Tw Cen MT Condensed"/>
      <family val="2"/>
      <scheme val="major"/>
    </font>
    <font>
      <sz val="12"/>
      <name val="Times New Roman"/>
      <family val="1"/>
    </font>
    <font>
      <sz val="12"/>
      <name val="Times New Roman"/>
      <family val="1"/>
    </font>
    <font>
      <sz val="18"/>
      <color theme="3"/>
      <name val="Tw Cen MT Condensed"/>
      <family val="2"/>
      <scheme val="major"/>
    </font>
    <font>
      <sz val="10"/>
      <name val="Tw Cen MT Condensed"/>
      <family val="2"/>
      <scheme val="major"/>
    </font>
    <font>
      <b/>
      <sz val="12"/>
      <name val="Tw Cen MT"/>
      <family val="2"/>
      <scheme val="minor"/>
    </font>
    <font>
      <b/>
      <sz val="18"/>
      <color theme="0"/>
      <name val="Tw Cen MT"/>
      <family val="2"/>
      <scheme val="minor"/>
    </font>
    <font>
      <sz val="18"/>
      <color theme="3"/>
      <name val="Tw Cen MT"/>
      <family val="2"/>
      <scheme val="minor"/>
    </font>
    <font>
      <sz val="12"/>
      <color theme="3"/>
      <name val="Tw Cen MT"/>
      <family val="2"/>
      <scheme val="minor"/>
    </font>
    <font>
      <b/>
      <sz val="12"/>
      <color indexed="18"/>
      <name val="Tw Cen MT"/>
      <family val="2"/>
      <scheme val="minor"/>
    </font>
    <font>
      <b/>
      <sz val="10"/>
      <name val="Tw Cen MT"/>
      <family val="2"/>
      <scheme val="minor"/>
    </font>
    <font>
      <b/>
      <sz val="10"/>
      <color indexed="18"/>
      <name val="Tw Cen MT"/>
      <family val="2"/>
      <scheme val="minor"/>
    </font>
    <font>
      <sz val="10"/>
      <color indexed="18"/>
      <name val="Tw Cen MT"/>
      <family val="2"/>
      <scheme val="minor"/>
    </font>
    <font>
      <sz val="12"/>
      <name val="Tw Cen MT"/>
      <family val="2"/>
      <scheme val="minor"/>
    </font>
    <font>
      <b/>
      <sz val="10"/>
      <color indexed="14"/>
      <name val="Tw Cen MT"/>
      <family val="2"/>
      <scheme val="minor"/>
    </font>
    <font>
      <sz val="10"/>
      <name val="Tw Cen MT"/>
      <family val="2"/>
      <scheme val="minor"/>
    </font>
    <font>
      <sz val="8"/>
      <name val="Tw Cen MT"/>
      <family val="2"/>
      <scheme val="minor"/>
    </font>
    <font>
      <sz val="9"/>
      <name val="Tw Cen MT"/>
      <family val="2"/>
      <scheme val="minor"/>
    </font>
    <font>
      <b/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  <font>
      <b/>
      <sz val="10"/>
      <color indexed="20"/>
      <name val="Tw Cen MT"/>
      <family val="2"/>
      <scheme val="minor"/>
    </font>
    <font>
      <b/>
      <sz val="10"/>
      <color indexed="16"/>
      <name val="Tw Cen MT"/>
      <family val="2"/>
      <scheme val="minor"/>
    </font>
    <font>
      <sz val="10"/>
      <color indexed="16"/>
      <name val="Tw Cen MT"/>
      <family val="2"/>
      <scheme val="minor"/>
    </font>
    <font>
      <b/>
      <sz val="10"/>
      <color indexed="8"/>
      <name val="Tw Cen MT"/>
      <family val="2"/>
      <scheme val="minor"/>
    </font>
    <font>
      <sz val="11"/>
      <color indexed="18"/>
      <name val="Calibri"/>
      <family val="2"/>
    </font>
    <font>
      <sz val="11"/>
      <color indexed="14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indexed="20"/>
      <name val="Calibri"/>
      <family val="2"/>
    </font>
    <font>
      <sz val="11"/>
      <color indexed="16"/>
      <name val="Calibri"/>
      <family val="2"/>
    </font>
    <font>
      <sz val="11"/>
      <color indexed="8"/>
      <name val="Calibri"/>
      <family val="2"/>
    </font>
    <font>
      <sz val="10"/>
      <name val="Arial"/>
    </font>
    <font>
      <sz val="28"/>
      <color theme="3"/>
      <name val="Tw Cen MT Condensed"/>
      <family val="2"/>
      <scheme val="major"/>
    </font>
    <font>
      <b/>
      <sz val="12"/>
      <color theme="3"/>
      <name val="Tw Cen MT"/>
      <family val="2"/>
      <scheme val="minor"/>
    </font>
    <font>
      <sz val="12"/>
      <name val="Tw Cen MT Condensed"/>
      <family val="2"/>
      <scheme val="major"/>
    </font>
    <font>
      <b/>
      <sz val="12"/>
      <name val="Tw Cen MT Condensed"/>
      <family val="2"/>
      <scheme val="major"/>
    </font>
    <font>
      <sz val="20"/>
      <name val="Arial"/>
      <family val="2"/>
    </font>
    <font>
      <sz val="26"/>
      <color theme="0"/>
      <name val="Tw Cen MT Condensed"/>
      <family val="2"/>
      <scheme val="major"/>
    </font>
    <font>
      <b/>
      <sz val="16"/>
      <color theme="1"/>
      <name val="Tw Cen MT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Tw Cen MT"/>
      <family val="2"/>
      <scheme val="minor"/>
    </font>
    <font>
      <b/>
      <sz val="11"/>
      <name val="Calibri"/>
      <family val="2"/>
    </font>
    <font>
      <sz val="8"/>
      <color theme="0"/>
      <name val="Tw Cen MT"/>
      <family val="2"/>
      <scheme val="minor"/>
    </font>
    <font>
      <sz val="12"/>
      <color theme="0"/>
      <name val="Tw Cen MT"/>
      <family val="2"/>
      <scheme val="minor"/>
    </font>
    <font>
      <sz val="11"/>
      <color theme="0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gradientFill degree="180">
        <stop position="0">
          <color theme="0"/>
        </stop>
        <stop position="1">
          <color theme="6" tint="-0.25098422193060094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43" fontId="6" fillId="0" borderId="0" applyFont="0" applyFill="0" applyBorder="0" applyAlignment="0" applyProtection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1" fillId="0" borderId="1" applyNumberFormat="0" applyFill="0" applyAlignment="0" applyProtection="0"/>
    <xf numFmtId="0" fontId="9" fillId="0" borderId="2" applyNumberFormat="0" applyFill="0" applyAlignment="0" applyProtection="0"/>
    <xf numFmtId="0" fontId="4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15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4" fillId="5" borderId="0" applyNumberFormat="0" applyBorder="0" applyAlignment="0" applyProtection="0"/>
    <xf numFmtId="44" fontId="4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" fillId="8" borderId="0" applyNumberFormat="0" applyBorder="0" applyAlignment="0" applyProtection="0"/>
  </cellStyleXfs>
  <cellXfs count="162">
    <xf numFmtId="0" fontId="0" fillId="0" borderId="0" xfId="0"/>
    <xf numFmtId="0" fontId="6" fillId="0" borderId="0" xfId="0" applyFont="1"/>
    <xf numFmtId="0" fontId="12" fillId="0" borderId="0" xfId="0" applyFont="1"/>
    <xf numFmtId="1" fontId="6" fillId="0" borderId="0" xfId="1" applyNumberFormat="1" applyFont="1" applyFill="1" applyBorder="1"/>
    <xf numFmtId="0" fontId="4" fillId="0" borderId="0" xfId="11"/>
    <xf numFmtId="0" fontId="4" fillId="2" borderId="0" xfId="9"/>
    <xf numFmtId="0" fontId="0" fillId="2" borderId="0" xfId="9" applyFont="1" applyAlignment="1">
      <alignment horizontal="center"/>
    </xf>
    <xf numFmtId="3" fontId="4" fillId="0" borderId="0" xfId="11" applyNumberFormat="1"/>
    <xf numFmtId="0" fontId="9" fillId="0" borderId="2" xfId="8"/>
    <xf numFmtId="8" fontId="9" fillId="0" borderId="2" xfId="8" applyNumberFormat="1"/>
    <xf numFmtId="0" fontId="0" fillId="2" borderId="0" xfId="9" applyFont="1"/>
    <xf numFmtId="0" fontId="9" fillId="0" borderId="0" xfId="8" applyBorder="1"/>
    <xf numFmtId="8" fontId="9" fillId="0" borderId="0" xfId="8" applyNumberFormat="1" applyBorder="1"/>
    <xf numFmtId="2" fontId="18" fillId="0" borderId="0" xfId="11" applyNumberFormat="1" applyFont="1" applyAlignment="1">
      <alignment horizontal="left"/>
    </xf>
    <xf numFmtId="0" fontId="18" fillId="0" borderId="0" xfId="11" applyFont="1" applyAlignment="1">
      <alignment horizontal="left"/>
    </xf>
    <xf numFmtId="0" fontId="4" fillId="0" borderId="0" xfId="11" applyAlignment="1">
      <alignment horizontal="center" wrapText="1"/>
    </xf>
    <xf numFmtId="0" fontId="9" fillId="0" borderId="0" xfId="11" applyFont="1" applyAlignment="1">
      <alignment horizontal="center" vertical="center" wrapText="1"/>
    </xf>
    <xf numFmtId="4" fontId="4" fillId="0" borderId="0" xfId="11" applyNumberFormat="1"/>
    <xf numFmtId="10" fontId="4" fillId="0" borderId="0" xfId="11" applyNumberFormat="1"/>
    <xf numFmtId="0" fontId="4" fillId="0" borderId="0" xfId="11" applyAlignment="1">
      <alignment vertical="center" wrapText="1"/>
    </xf>
    <xf numFmtId="0" fontId="4" fillId="0" borderId="0" xfId="11" applyAlignment="1">
      <alignment horizontal="center" vertical="center" wrapText="1"/>
    </xf>
    <xf numFmtId="10" fontId="4" fillId="0" borderId="0" xfId="11" applyNumberFormat="1" applyAlignment="1">
      <alignment horizontal="center" vertical="center" wrapText="1"/>
    </xf>
    <xf numFmtId="0" fontId="4" fillId="0" borderId="0" xfId="19"/>
    <xf numFmtId="0" fontId="9" fillId="0" borderId="0" xfId="19" applyFont="1"/>
    <xf numFmtId="3" fontId="4" fillId="0" borderId="0" xfId="19" applyNumberFormat="1"/>
    <xf numFmtId="8" fontId="4" fillId="0" borderId="0" xfId="19" applyNumberFormat="1"/>
    <xf numFmtId="0" fontId="4" fillId="0" borderId="0" xfId="19" quotePrefix="1"/>
    <xf numFmtId="0" fontId="19" fillId="0" borderId="0" xfId="16" applyFont="1" applyFill="1" applyAlignment="1">
      <alignment horizontal="left"/>
    </xf>
    <xf numFmtId="0" fontId="9" fillId="0" borderId="0" xfId="19" applyFont="1" applyAlignment="1">
      <alignment horizontal="center"/>
    </xf>
    <xf numFmtId="166" fontId="4" fillId="0" borderId="0" xfId="19" applyNumberFormat="1" applyAlignment="1">
      <alignment horizontal="center"/>
    </xf>
    <xf numFmtId="166" fontId="4" fillId="0" borderId="0" xfId="19" quotePrefix="1" applyNumberFormat="1" applyAlignment="1">
      <alignment horizontal="center"/>
    </xf>
    <xf numFmtId="0" fontId="9" fillId="0" borderId="0" xfId="19" quotePrefix="1" applyFont="1"/>
    <xf numFmtId="164" fontId="0" fillId="0" borderId="0" xfId="20" applyNumberFormat="1" applyFont="1" applyFill="1"/>
    <xf numFmtId="8" fontId="9" fillId="0" borderId="2" xfId="8" applyNumberFormat="1" applyFill="1"/>
    <xf numFmtId="0" fontId="20" fillId="7" borderId="0" xfId="17" applyFont="1" applyFill="1" applyBorder="1" applyAlignment="1">
      <alignment vertical="center"/>
    </xf>
    <xf numFmtId="0" fontId="21" fillId="7" borderId="0" xfId="17" applyFont="1" applyFill="1" applyBorder="1" applyAlignment="1"/>
    <xf numFmtId="0" fontId="21" fillId="0" borderId="0" xfId="17" applyFont="1" applyFill="1" applyBorder="1" applyAlignment="1"/>
    <xf numFmtId="0" fontId="22" fillId="0" borderId="0" xfId="17" applyFont="1" applyFill="1" applyBorder="1" applyAlignment="1"/>
    <xf numFmtId="0" fontId="23" fillId="0" borderId="0" xfId="21" applyFont="1" applyAlignment="1">
      <alignment horizontal="center"/>
    </xf>
    <xf numFmtId="0" fontId="24" fillId="0" borderId="0" xfId="21" applyFont="1" applyAlignment="1">
      <alignment horizontal="center"/>
    </xf>
    <xf numFmtId="0" fontId="26" fillId="0" borderId="0" xfId="21" applyFont="1"/>
    <xf numFmtId="0" fontId="3" fillId="5" borderId="0" xfId="22" applyFont="1" applyBorder="1"/>
    <xf numFmtId="0" fontId="3" fillId="5" borderId="0" xfId="22" applyFont="1" applyBorder="1" applyAlignment="1">
      <alignment horizontal="center"/>
    </xf>
    <xf numFmtId="0" fontId="27" fillId="0" borderId="0" xfId="21" applyFont="1"/>
    <xf numFmtId="165" fontId="27" fillId="4" borderId="0" xfId="21" applyNumberFormat="1" applyFont="1" applyFill="1"/>
    <xf numFmtId="165" fontId="3" fillId="0" borderId="0" xfId="21" applyNumberFormat="1"/>
    <xf numFmtId="0" fontId="28" fillId="0" borderId="0" xfId="21" applyFont="1"/>
    <xf numFmtId="165" fontId="27" fillId="0" borderId="0" xfId="21" applyNumberFormat="1" applyFont="1"/>
    <xf numFmtId="165" fontId="29" fillId="0" borderId="0" xfId="21" applyNumberFormat="1" applyFont="1"/>
    <xf numFmtId="0" fontId="3" fillId="0" borderId="0" xfId="21"/>
    <xf numFmtId="165" fontId="3" fillId="5" borderId="0" xfId="22" applyNumberFormat="1" applyFont="1" applyBorder="1"/>
    <xf numFmtId="0" fontId="29" fillId="0" borderId="0" xfId="21" applyFont="1"/>
    <xf numFmtId="0" fontId="27" fillId="0" borderId="0" xfId="21" applyFont="1" applyAlignment="1">
      <alignment horizontal="left" indent="1"/>
    </xf>
    <xf numFmtId="0" fontId="31" fillId="0" borderId="0" xfId="21" applyFont="1"/>
    <xf numFmtId="0" fontId="30" fillId="0" borderId="0" xfId="21" applyFont="1"/>
    <xf numFmtId="165" fontId="19" fillId="0" borderId="0" xfId="21" applyNumberFormat="1" applyFont="1"/>
    <xf numFmtId="0" fontId="32" fillId="0" borderId="0" xfId="21" applyFont="1"/>
    <xf numFmtId="0" fontId="33" fillId="0" borderId="2" xfId="8" applyFont="1" applyFill="1"/>
    <xf numFmtId="165" fontId="33" fillId="0" borderId="2" xfId="8" applyNumberFormat="1" applyFont="1" applyFill="1"/>
    <xf numFmtId="0" fontId="24" fillId="0" borderId="0" xfId="21" applyFont="1"/>
    <xf numFmtId="0" fontId="25" fillId="0" borderId="0" xfId="21" applyFont="1"/>
    <xf numFmtId="0" fontId="34" fillId="0" borderId="0" xfId="21" applyFont="1"/>
    <xf numFmtId="0" fontId="36" fillId="0" borderId="0" xfId="21" applyFont="1"/>
    <xf numFmtId="165" fontId="37" fillId="0" borderId="0" xfId="21" applyNumberFormat="1" applyFont="1"/>
    <xf numFmtId="165" fontId="3" fillId="0" borderId="0" xfId="21" applyNumberFormat="1" applyAlignment="1">
      <alignment horizontal="center"/>
    </xf>
    <xf numFmtId="165" fontId="35" fillId="0" borderId="0" xfId="21" applyNumberFormat="1" applyFont="1" applyAlignment="1">
      <alignment vertical="center" wrapText="1"/>
    </xf>
    <xf numFmtId="165" fontId="19" fillId="0" borderId="0" xfId="21" applyNumberFormat="1" applyFont="1" applyAlignment="1">
      <alignment vertical="center" wrapText="1"/>
    </xf>
    <xf numFmtId="165" fontId="24" fillId="0" borderId="0" xfId="21" applyNumberFormat="1" applyFont="1" applyAlignment="1">
      <alignment vertical="center" wrapText="1"/>
    </xf>
    <xf numFmtId="0" fontId="3" fillId="0" borderId="0" xfId="21" applyAlignment="1">
      <alignment horizontal="center"/>
    </xf>
    <xf numFmtId="0" fontId="38" fillId="0" borderId="0" xfId="21" applyFont="1"/>
    <xf numFmtId="0" fontId="39" fillId="0" borderId="0" xfId="21" applyFont="1"/>
    <xf numFmtId="0" fontId="40" fillId="0" borderId="0" xfId="21" applyFont="1"/>
    <xf numFmtId="0" fontId="41" fillId="0" borderId="0" xfId="21" applyFont="1"/>
    <xf numFmtId="0" fontId="10" fillId="0" borderId="0" xfId="21" applyFont="1"/>
    <xf numFmtId="0" fontId="38" fillId="0" borderId="0" xfId="21" applyFont="1" applyAlignment="1">
      <alignment horizontal="left"/>
    </xf>
    <xf numFmtId="0" fontId="39" fillId="0" borderId="0" xfId="21" applyFont="1" applyAlignment="1">
      <alignment horizontal="left"/>
    </xf>
    <xf numFmtId="0" fontId="40" fillId="0" borderId="0" xfId="21" applyFont="1" applyAlignment="1">
      <alignment horizontal="left"/>
    </xf>
    <xf numFmtId="0" fontId="41" fillId="0" borderId="0" xfId="21" applyFont="1" applyAlignment="1">
      <alignment horizontal="left"/>
    </xf>
    <xf numFmtId="0" fontId="40" fillId="0" borderId="0" xfId="8" applyNumberFormat="1" applyFont="1" applyFill="1" applyBorder="1" applyAlignment="1">
      <alignment horizontal="left"/>
    </xf>
    <xf numFmtId="0" fontId="41" fillId="0" borderId="0" xfId="21" applyFont="1" applyAlignment="1">
      <alignment horizontal="right"/>
    </xf>
    <xf numFmtId="0" fontId="40" fillId="0" borderId="0" xfId="8" applyNumberFormat="1" applyFont="1" applyFill="1" applyBorder="1"/>
    <xf numFmtId="0" fontId="38" fillId="0" borderId="0" xfId="21" applyFont="1" applyAlignment="1">
      <alignment horizontal="right"/>
    </xf>
    <xf numFmtId="0" fontId="41" fillId="0" borderId="0" xfId="21" applyFont="1" applyAlignment="1">
      <alignment horizontal="center"/>
    </xf>
    <xf numFmtId="0" fontId="42" fillId="0" borderId="0" xfId="21" applyFont="1"/>
    <xf numFmtId="0" fontId="43" fillId="0" borderId="0" xfId="21" applyFont="1"/>
    <xf numFmtId="0" fontId="44" fillId="0" borderId="0" xfId="21" applyFont="1"/>
    <xf numFmtId="0" fontId="47" fillId="0" borderId="1" xfId="7" applyNumberFormat="1" applyFont="1" applyFill="1" applyAlignment="1">
      <alignment horizontal="center" vertical="center"/>
    </xf>
    <xf numFmtId="0" fontId="47" fillId="0" borderId="1" xfId="7" applyNumberFormat="1" applyFont="1" applyFill="1" applyAlignment="1">
      <alignment horizontal="center" vertical="center" wrapText="1"/>
    </xf>
    <xf numFmtId="2" fontId="47" fillId="0" borderId="1" xfId="7" applyNumberFormat="1" applyFont="1" applyAlignment="1">
      <alignment horizontal="center" vertical="center"/>
    </xf>
    <xf numFmtId="0" fontId="48" fillId="0" borderId="0" xfId="11" applyFont="1" applyAlignment="1">
      <alignment horizontal="left"/>
    </xf>
    <xf numFmtId="165" fontId="48" fillId="0" borderId="0" xfId="23" applyNumberFormat="1" applyFont="1" applyAlignment="1">
      <alignment horizontal="left"/>
    </xf>
    <xf numFmtId="0" fontId="48" fillId="0" borderId="0" xfId="18" applyNumberFormat="1" applyFont="1" applyFill="1" applyBorder="1" applyAlignment="1">
      <alignment horizontal="left"/>
    </xf>
    <xf numFmtId="2" fontId="48" fillId="0" borderId="0" xfId="11" applyNumberFormat="1" applyFont="1" applyAlignment="1">
      <alignment horizontal="left"/>
    </xf>
    <xf numFmtId="2" fontId="49" fillId="0" borderId="0" xfId="11" applyNumberFormat="1" applyFont="1" applyAlignment="1">
      <alignment horizontal="left"/>
    </xf>
    <xf numFmtId="165" fontId="48" fillId="0" borderId="0" xfId="11" applyNumberFormat="1" applyFont="1" applyAlignment="1">
      <alignment horizontal="left"/>
    </xf>
    <xf numFmtId="2" fontId="9" fillId="0" borderId="2" xfId="8" applyNumberFormat="1" applyAlignment="1">
      <alignment horizontal="left"/>
    </xf>
    <xf numFmtId="165" fontId="9" fillId="0" borderId="2" xfId="8" applyNumberForma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Fill="1"/>
    <xf numFmtId="0" fontId="13" fillId="0" borderId="0" xfId="0" applyFont="1" applyAlignment="1">
      <alignment horizontal="center"/>
    </xf>
    <xf numFmtId="3" fontId="6" fillId="0" borderId="0" xfId="1" applyNumberFormat="1" applyFont="1" applyFill="1" applyBorder="1"/>
    <xf numFmtId="0" fontId="12" fillId="0" borderId="0" xfId="0" applyFont="1" applyAlignment="1">
      <alignment horizontal="center"/>
    </xf>
    <xf numFmtId="0" fontId="13" fillId="10" borderId="0" xfId="0" applyFont="1" applyFill="1"/>
    <xf numFmtId="3" fontId="6" fillId="13" borderId="0" xfId="0" applyNumberFormat="1" applyFont="1" applyFill="1"/>
    <xf numFmtId="0" fontId="53" fillId="11" borderId="9" xfId="0" applyFont="1" applyFill="1" applyBorder="1"/>
    <xf numFmtId="0" fontId="53" fillId="11" borderId="10" xfId="0" applyFont="1" applyFill="1" applyBorder="1" applyAlignment="1">
      <alignment horizontal="center"/>
    </xf>
    <xf numFmtId="0" fontId="54" fillId="12" borderId="9" xfId="0" applyFont="1" applyFill="1" applyBorder="1"/>
    <xf numFmtId="3" fontId="12" fillId="12" borderId="10" xfId="1" applyNumberFormat="1" applyFont="1" applyFill="1" applyBorder="1"/>
    <xf numFmtId="3" fontId="54" fillId="13" borderId="11" xfId="0" applyNumberFormat="1" applyFont="1" applyFill="1" applyBorder="1"/>
    <xf numFmtId="0" fontId="54" fillId="0" borderId="9" xfId="0" applyFont="1" applyBorder="1"/>
    <xf numFmtId="3" fontId="12" fillId="0" borderId="10" xfId="1" applyNumberFormat="1" applyFont="1" applyBorder="1"/>
    <xf numFmtId="0" fontId="53" fillId="10" borderId="9" xfId="0" applyFont="1" applyFill="1" applyBorder="1"/>
    <xf numFmtId="3" fontId="53" fillId="10" borderId="11" xfId="0" applyNumberFormat="1" applyFont="1" applyFill="1" applyBorder="1"/>
    <xf numFmtId="0" fontId="53" fillId="11" borderId="11" xfId="0" applyFont="1" applyFill="1" applyBorder="1" applyAlignment="1">
      <alignment horizontal="center"/>
    </xf>
    <xf numFmtId="0" fontId="2" fillId="0" borderId="0" xfId="19" applyFont="1"/>
    <xf numFmtId="165" fontId="4" fillId="0" borderId="0" xfId="19" applyNumberFormat="1"/>
    <xf numFmtId="1" fontId="4" fillId="0" borderId="0" xfId="19" applyNumberFormat="1"/>
    <xf numFmtId="166" fontId="2" fillId="0" borderId="0" xfId="19" applyNumberFormat="1" applyFont="1" applyAlignment="1">
      <alignment horizontal="center"/>
    </xf>
    <xf numFmtId="2" fontId="4" fillId="0" borderId="0" xfId="19" quotePrefix="1" applyNumberFormat="1" applyAlignment="1">
      <alignment horizontal="center"/>
    </xf>
    <xf numFmtId="0" fontId="2" fillId="14" borderId="0" xfId="19" applyFont="1" applyFill="1"/>
    <xf numFmtId="3" fontId="4" fillId="14" borderId="0" xfId="19" applyNumberFormat="1" applyFill="1" applyAlignment="1">
      <alignment horizontal="left" indent="9"/>
    </xf>
    <xf numFmtId="165" fontId="55" fillId="16" borderId="0" xfId="21" applyNumberFormat="1" applyFont="1" applyFill="1"/>
    <xf numFmtId="165" fontId="41" fillId="0" borderId="0" xfId="21" applyNumberFormat="1" applyFont="1" applyAlignment="1">
      <alignment horizontal="left"/>
    </xf>
    <xf numFmtId="167" fontId="2" fillId="15" borderId="0" xfId="19" applyNumberFormat="1" applyFont="1" applyFill="1"/>
    <xf numFmtId="168" fontId="2" fillId="15" borderId="0" xfId="19" applyNumberFormat="1" applyFont="1" applyFill="1"/>
    <xf numFmtId="169" fontId="2" fillId="15" borderId="0" xfId="19" applyNumberFormat="1" applyFont="1" applyFill="1"/>
    <xf numFmtId="0" fontId="41" fillId="0" borderId="12" xfId="21" applyFont="1" applyBorder="1" applyAlignment="1">
      <alignment horizontal="left"/>
    </xf>
    <xf numFmtId="0" fontId="41" fillId="0" borderId="12" xfId="21" applyFont="1" applyBorder="1"/>
    <xf numFmtId="0" fontId="30" fillId="0" borderId="12" xfId="21" applyFont="1" applyBorder="1"/>
    <xf numFmtId="165" fontId="41" fillId="0" borderId="12" xfId="21" applyNumberFormat="1" applyFont="1" applyBorder="1" applyAlignment="1">
      <alignment horizontal="left"/>
    </xf>
    <xf numFmtId="0" fontId="56" fillId="0" borderId="12" xfId="21" applyFont="1" applyBorder="1" applyAlignment="1">
      <alignment horizontal="left"/>
    </xf>
    <xf numFmtId="0" fontId="60" fillId="0" borderId="12" xfId="21" applyFont="1" applyBorder="1" applyAlignment="1">
      <alignment horizontal="left"/>
    </xf>
    <xf numFmtId="171" fontId="60" fillId="0" borderId="12" xfId="21" applyNumberFormat="1" applyFont="1" applyBorder="1" applyAlignment="1">
      <alignment horizontal="left"/>
    </xf>
    <xf numFmtId="2" fontId="41" fillId="0" borderId="12" xfId="21" applyNumberFormat="1" applyFont="1" applyBorder="1" applyAlignment="1">
      <alignment horizontal="left"/>
    </xf>
    <xf numFmtId="170" fontId="56" fillId="0" borderId="12" xfId="21" applyNumberFormat="1" applyFont="1" applyBorder="1" applyAlignment="1">
      <alignment horizontal="left"/>
    </xf>
    <xf numFmtId="8" fontId="41" fillId="0" borderId="12" xfId="21" applyNumberFormat="1" applyFont="1" applyBorder="1" applyAlignment="1">
      <alignment horizontal="left"/>
    </xf>
    <xf numFmtId="165" fontId="40" fillId="0" borderId="12" xfId="21" applyNumberFormat="1" applyFont="1" applyBorder="1" applyAlignment="1">
      <alignment horizontal="left"/>
    </xf>
    <xf numFmtId="165" fontId="41" fillId="0" borderId="12" xfId="21" applyNumberFormat="1" applyFont="1" applyBorder="1" applyAlignment="1"/>
    <xf numFmtId="7" fontId="59" fillId="16" borderId="12" xfId="21" applyNumberFormat="1" applyFont="1" applyFill="1" applyBorder="1" applyAlignment="1"/>
    <xf numFmtId="7" fontId="57" fillId="16" borderId="12" xfId="21" applyNumberFormat="1" applyFont="1" applyFill="1" applyBorder="1" applyAlignment="1"/>
    <xf numFmtId="165" fontId="40" fillId="0" borderId="12" xfId="21" applyNumberFormat="1" applyFont="1" applyBorder="1" applyAlignment="1"/>
    <xf numFmtId="7" fontId="58" fillId="16" borderId="12" xfId="21" applyNumberFormat="1" applyFont="1" applyFill="1" applyBorder="1" applyAlignment="1"/>
    <xf numFmtId="165" fontId="3" fillId="0" borderId="12" xfId="21" applyNumberFormat="1" applyBorder="1" applyAlignment="1"/>
    <xf numFmtId="7" fontId="55" fillId="16" borderId="12" xfId="21" applyNumberFormat="1" applyFont="1" applyFill="1" applyBorder="1" applyAlignment="1"/>
    <xf numFmtId="3" fontId="61" fillId="13" borderId="0" xfId="0" applyNumberFormat="1" applyFont="1" applyFill="1"/>
    <xf numFmtId="3" fontId="53" fillId="10" borderId="0" xfId="0" applyNumberFormat="1" applyFont="1" applyFill="1"/>
    <xf numFmtId="3" fontId="53" fillId="10" borderId="0" xfId="1" applyNumberFormat="1" applyFont="1" applyFill="1" applyBorder="1"/>
    <xf numFmtId="3" fontId="54" fillId="13" borderId="10" xfId="0" applyNumberFormat="1" applyFont="1" applyFill="1" applyBorder="1"/>
    <xf numFmtId="3" fontId="53" fillId="10" borderId="10" xfId="1" applyNumberFormat="1" applyFont="1" applyFill="1" applyBorder="1"/>
    <xf numFmtId="3" fontId="53" fillId="10" borderId="10" xfId="0" applyNumberFormat="1" applyFont="1" applyFill="1" applyBorder="1"/>
    <xf numFmtId="0" fontId="46" fillId="9" borderId="3" xfId="24" applyFont="1" applyFill="1" applyBorder="1" applyAlignment="1">
      <alignment horizontal="center"/>
    </xf>
    <xf numFmtId="0" fontId="46" fillId="9" borderId="4" xfId="24" applyFont="1" applyFill="1" applyBorder="1" applyAlignment="1">
      <alignment horizontal="center"/>
    </xf>
    <xf numFmtId="0" fontId="46" fillId="9" borderId="5" xfId="24" applyFont="1" applyFill="1" applyBorder="1" applyAlignment="1">
      <alignment horizontal="center"/>
    </xf>
    <xf numFmtId="2" fontId="17" fillId="9" borderId="6" xfId="24" applyNumberFormat="1" applyFill="1" applyBorder="1" applyAlignment="1">
      <alignment horizontal="center"/>
    </xf>
    <xf numFmtId="2" fontId="17" fillId="9" borderId="7" xfId="24" applyNumberFormat="1" applyFill="1" applyBorder="1" applyAlignment="1">
      <alignment horizontal="center"/>
    </xf>
    <xf numFmtId="2" fontId="17" fillId="9" borderId="8" xfId="24" applyNumberFormat="1" applyFill="1" applyBorder="1" applyAlignment="1">
      <alignment horizontal="center"/>
    </xf>
    <xf numFmtId="0" fontId="52" fillId="8" borderId="0" xfId="25" applyFont="1" applyAlignment="1">
      <alignment horizontal="center" vertical="center" textRotation="90"/>
    </xf>
    <xf numFmtId="0" fontId="51" fillId="10" borderId="0" xfId="24" applyFont="1" applyFill="1" applyAlignment="1">
      <alignment horizontal="center"/>
    </xf>
    <xf numFmtId="0" fontId="50" fillId="0" borderId="0" xfId="0" applyFont="1" applyFill="1" applyAlignment="1">
      <alignment horizontal="center" vertical="top"/>
    </xf>
    <xf numFmtId="0" fontId="14" fillId="3" borderId="0" xfId="10" applyFont="1" applyFill="1" applyAlignment="1">
      <alignment horizontal="left"/>
    </xf>
    <xf numFmtId="0" fontId="7" fillId="6" borderId="0" xfId="19" applyFont="1" applyFill="1" applyAlignment="1">
      <alignment horizontal="left" vertical="top"/>
    </xf>
    <xf numFmtId="0" fontId="1" fillId="0" borderId="0" xfId="19" applyFont="1" applyAlignment="1">
      <alignment horizontal="right"/>
    </xf>
  </cellXfs>
  <cellStyles count="26">
    <cellStyle name="20% - Accent1" xfId="25" builtinId="30"/>
    <cellStyle name="20% - Accent3" xfId="9" builtinId="38"/>
    <cellStyle name="20% - Accent5 2" xfId="22" xr:uid="{00000000-0005-0000-0000-000001000000}"/>
    <cellStyle name="Comma" xfId="1" builtinId="3"/>
    <cellStyle name="Comma 2" xfId="4" xr:uid="{00000000-0005-0000-0000-000003000000}"/>
    <cellStyle name="Comma 2 2" xfId="20" xr:uid="{00000000-0005-0000-0000-000004000000}"/>
    <cellStyle name="Comma 3" xfId="13" xr:uid="{00000000-0005-0000-0000-000005000000}"/>
    <cellStyle name="Comma 4" xfId="18" xr:uid="{00000000-0005-0000-0000-000006000000}"/>
    <cellStyle name="Currency" xfId="23" builtinId="4"/>
    <cellStyle name="Currency 2" xfId="6" xr:uid="{00000000-0005-0000-0000-000007000000}"/>
    <cellStyle name="Currency 3" xfId="15" xr:uid="{00000000-0005-0000-0000-000008000000}"/>
    <cellStyle name="Heading 3" xfId="7" builtinId="18"/>
    <cellStyle name="Heading 4" xfId="16" builtinId="19"/>
    <cellStyle name="Normal" xfId="0" builtinId="0"/>
    <cellStyle name="Normal 2" xfId="3" xr:uid="{00000000-0005-0000-0000-00000C000000}"/>
    <cellStyle name="Normal 2 2" xfId="19" xr:uid="{00000000-0005-0000-0000-00000D000000}"/>
    <cellStyle name="Normal 3" xfId="11" xr:uid="{00000000-0005-0000-0000-00000E000000}"/>
    <cellStyle name="Normal 4" xfId="12" xr:uid="{00000000-0005-0000-0000-00000F000000}"/>
    <cellStyle name="Normal 5" xfId="21" xr:uid="{00000000-0005-0000-0000-000010000000}"/>
    <cellStyle name="Normal 6" xfId="2" xr:uid="{00000000-0005-0000-0000-000011000000}"/>
    <cellStyle name="Percent 2" xfId="5" xr:uid="{00000000-0005-0000-0000-000012000000}"/>
    <cellStyle name="Percent 3" xfId="14" xr:uid="{00000000-0005-0000-0000-000013000000}"/>
    <cellStyle name="Title" xfId="24" builtinId="15"/>
    <cellStyle name="Title 2" xfId="10" xr:uid="{00000000-0005-0000-0000-000014000000}"/>
    <cellStyle name="Title 3" xfId="17" xr:uid="{00000000-0005-0000-0000-000015000000}"/>
    <cellStyle name="Total" xfId="8" builtinId="2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9999"/>
      <color rgb="FF2EA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microsoft.com/office/2011/relationships/chartColorStyle" Target="colors2.xml"/><Relationship Id="rId1" Type="http://schemas.microsoft.com/office/2011/relationships/chartStyle" Target="style2.xml"/><Relationship Id="rId6" Type="http://schemas.openxmlformats.org/officeDocument/2006/relationships/image" Target="../media/image5.jpg"/><Relationship Id="rId5" Type="http://schemas.openxmlformats.org/officeDocument/2006/relationships/image" Target="../media/image4.png"/><Relationship Id="rId4" Type="http://schemas.openxmlformats.org/officeDocument/2006/relationships/image" Target="../media/image3.jp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Expense-Revenue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Revenue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Problem3!$D$4:$D$9</c:f>
              <c:numCache>
                <c:formatCode>#,##0</c:formatCode>
                <c:ptCount val="6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</c:numCache>
            </c:numRef>
          </c:xVal>
          <c:yVal>
            <c:numRef>
              <c:f>Problem3!$E$4:$E$9</c:f>
              <c:numCache>
                <c:formatCode>"$"#,##0</c:formatCode>
                <c:ptCount val="6"/>
                <c:pt idx="0">
                  <c:v>435000</c:v>
                </c:pt>
                <c:pt idx="1">
                  <c:v>580000</c:v>
                </c:pt>
                <c:pt idx="2">
                  <c:v>725000</c:v>
                </c:pt>
                <c:pt idx="3">
                  <c:v>870000</c:v>
                </c:pt>
                <c:pt idx="4">
                  <c:v>1015000</c:v>
                </c:pt>
                <c:pt idx="5">
                  <c:v>1160000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E-4B49-93B5-007C01257351}"/>
            </c:ext>
          </c:extLst>
        </c:ser>
        <c:ser>
          <c:idx val="1"/>
          <c:order val="1"/>
          <c:tx>
            <c:v>Expense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elete val="1"/>
          </c:dLbls>
          <c:xVal>
            <c:numRef>
              <c:f>Problem3!$D$4:$D$9</c:f>
              <c:numCache>
                <c:formatCode>#,##0</c:formatCode>
                <c:ptCount val="6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</c:numCache>
            </c:numRef>
          </c:xVal>
          <c:yVal>
            <c:numRef>
              <c:f>Problem3!$F$4:$F$9</c:f>
              <c:numCache>
                <c:formatCode>"$"#,##0</c:formatCode>
                <c:ptCount val="6"/>
                <c:pt idx="0">
                  <c:v>508022.5</c:v>
                </c:pt>
                <c:pt idx="1">
                  <c:v>580000</c:v>
                </c:pt>
                <c:pt idx="2">
                  <c:v>651977.5</c:v>
                </c:pt>
                <c:pt idx="3">
                  <c:v>723955</c:v>
                </c:pt>
                <c:pt idx="4">
                  <c:v>795932.5</c:v>
                </c:pt>
                <c:pt idx="5">
                  <c:v>867910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6E-4B49-93B5-007C01257351}"/>
            </c:ext>
          </c:extLst>
        </c:ser>
        <c:ser>
          <c:idx val="2"/>
          <c:order val="2"/>
          <c:tx>
            <c:v>Breakeven Point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ot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Breakeven Point</a:t>
                    </a:r>
                  </a:p>
                  <a:p>
                    <a:r>
                      <a:rPr lang="en-US"/>
                      <a:t>20,000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446E-4B49-93B5-007C012573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(Problem3!$A$32,Problem3!$A$33)</c:f>
              <c:numCache>
                <c:formatCode>#,##0</c:formatCode>
                <c:ptCount val="2"/>
                <c:pt idx="0">
                  <c:v>20000.000000000004</c:v>
                </c:pt>
                <c:pt idx="1">
                  <c:v>20000.000000000004</c:v>
                </c:pt>
              </c:numCache>
            </c:numRef>
          </c:xVal>
          <c:yVal>
            <c:numRef>
              <c:f>(Problem3!$B$32,Problem3!$B$33)</c:f>
              <c:numCache>
                <c:formatCode>"$"#,##0.00</c:formatCode>
                <c:ptCount val="2"/>
                <c:pt idx="0" formatCode="General">
                  <c:v>0</c:v>
                </c:pt>
                <c:pt idx="1">
                  <c:v>1160000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6E-4B49-93B5-007C01257351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618371120"/>
        <c:axId val="618386512"/>
      </c:scatterChart>
      <c:valAx>
        <c:axId val="618371120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386512"/>
        <c:crosses val="autoZero"/>
        <c:crossBetween val="midCat"/>
      </c:valAx>
      <c:valAx>
        <c:axId val="618386512"/>
        <c:scaling>
          <c:orientation val="minMax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37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473384792930344E-2"/>
          <c:y val="8.4609950408607179E-2"/>
          <c:w val="0.18998645469830497"/>
          <c:h val="0.20362531280216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Projected Growth Trends for BRIC Countries and USA ,</a:t>
            </a:r>
            <a:endParaRPr lang="en-US" sz="1600">
              <a:effectLst/>
            </a:endParaRPr>
          </a:p>
          <a:p>
            <a:pPr>
              <a:defRPr sz="1600"/>
            </a:pPr>
            <a:r>
              <a:rPr lang="en-US" sz="1600" b="1" i="0" baseline="0">
                <a:effectLst/>
              </a:rPr>
              <a:t>and 2025 Population and GDP Levels</a:t>
            </a:r>
            <a:endParaRPr lang="en-US" sz="1600">
              <a:effectLst/>
            </a:endParaRPr>
          </a:p>
          <a:p>
            <a:pPr>
              <a:defRPr sz="1600"/>
            </a:pP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1"/>
            <c:spPr>
              <a:blipFill dpi="0" rotWithShape="1">
                <a:blip xmlns:r="http://schemas.openxmlformats.org/officeDocument/2006/relationships" r:embed="rId3"/>
                <a:srcRect/>
                <a:stretch>
                  <a:fillRect/>
                </a:stretch>
              </a:blipFill>
              <a:ln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95-4367-A3F4-F1FC0CFB854D}"/>
              </c:ext>
            </c:extLst>
          </c:dPt>
          <c:dPt>
            <c:idx val="1"/>
            <c:invertIfNegative val="0"/>
            <c:bubble3D val="1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595-4367-A3F4-F1FC0CFB854D}"/>
              </c:ext>
            </c:extLst>
          </c:dPt>
          <c:dPt>
            <c:idx val="2"/>
            <c:invertIfNegative val="0"/>
            <c:bubble3D val="1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595-4367-A3F4-F1FC0CFB854D}"/>
              </c:ext>
            </c:extLst>
          </c:dPt>
          <c:dPt>
            <c:idx val="3"/>
            <c:invertIfNegative val="0"/>
            <c:bubble3D val="1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95-4367-A3F4-F1FC0CFB854D}"/>
              </c:ext>
            </c:extLst>
          </c:dPt>
          <c:dPt>
            <c:idx val="4"/>
            <c:invertIfNegative val="0"/>
            <c:bubble3D val="1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595-4367-A3F4-F1FC0CFB854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3.70%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595-4367-A3F4-F1FC0CFB854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3.80%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595-4367-A3F4-F1FC0CFB854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6.50%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595-4367-A3F4-F1FC0CFB854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4.80%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595-4367-A3F4-F1FC0CFB854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2.80%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595-4367-A3F4-F1FC0CFB85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'Problem 5'!$B$2:$B$6</c:f>
              <c:numCache>
                <c:formatCode>#,##0</c:formatCode>
                <c:ptCount val="5"/>
                <c:pt idx="0">
                  <c:v>211.99857299999999</c:v>
                </c:pt>
                <c:pt idx="1">
                  <c:v>144.82042300000001</c:v>
                </c:pt>
                <c:pt idx="2">
                  <c:v>1450.9357910000001</c:v>
                </c:pt>
                <c:pt idx="3">
                  <c:v>1419.3212779999999</c:v>
                </c:pt>
                <c:pt idx="4">
                  <c:v>345.42657100000002</c:v>
                </c:pt>
              </c:numCache>
            </c:numRef>
          </c:xVal>
          <c:yVal>
            <c:numRef>
              <c:f>'Problem 5'!$C$2:$C$6</c:f>
              <c:numCache>
                <c:formatCode>#,##0</c:formatCode>
                <c:ptCount val="5"/>
                <c:pt idx="0">
                  <c:v>1920.1</c:v>
                </c:pt>
                <c:pt idx="1">
                  <c:v>2240.42</c:v>
                </c:pt>
                <c:pt idx="2">
                  <c:v>3385.09</c:v>
                </c:pt>
                <c:pt idx="3">
                  <c:v>17963.2</c:v>
                </c:pt>
                <c:pt idx="4">
                  <c:v>25462.7</c:v>
                </c:pt>
              </c:numCache>
            </c:numRef>
          </c:yVal>
          <c:bubbleSize>
            <c:numRef>
              <c:f>'Problem 5'!$E$2:$E$6</c:f>
              <c:numCache>
                <c:formatCode>0.00%</c:formatCode>
                <c:ptCount val="5"/>
                <c:pt idx="0">
                  <c:v>3.6999999999999998E-2</c:v>
                </c:pt>
                <c:pt idx="1">
                  <c:v>3.7999999999999999E-2</c:v>
                </c:pt>
                <c:pt idx="2">
                  <c:v>6.5000000000000002E-2</c:v>
                </c:pt>
                <c:pt idx="3">
                  <c:v>4.8000000000000001E-2</c:v>
                </c:pt>
                <c:pt idx="4">
                  <c:v>2.8000000000000001E-2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595-4367-A3F4-F1FC0CFB8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781476176"/>
        <c:axId val="1781473680"/>
      </c:bubbleChart>
      <c:valAx>
        <c:axId val="1781476176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Population</a:t>
                </a:r>
                <a:r>
                  <a:rPr lang="en-US" sz="1600" b="1" baseline="0"/>
                  <a:t> (In Millions</a:t>
                </a:r>
                <a:r>
                  <a:rPr lang="en-US" sz="1600" baseline="0"/>
                  <a:t>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473680"/>
        <c:crossesAt val="-5000"/>
        <c:crossBetween val="midCat"/>
        <c:majorUnit val="500"/>
      </c:valAx>
      <c:valAx>
        <c:axId val="17814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baseline="0">
                    <a:effectLst/>
                  </a:rPr>
                  <a:t>Gross Domestic Product in 2025 (in Billions)</a:t>
                </a:r>
                <a:endParaRPr lang="en-US" sz="16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47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A1B6B6-C193-4C0B-85ED-5E19550D032A}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D89A4-A049-4ADF-B3FE-D745C60EB4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167640</xdr:rowOff>
    </xdr:from>
    <xdr:to>
      <xdr:col>11</xdr:col>
      <xdr:colOff>441960</xdr:colOff>
      <xdr:row>41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E3FF4F-C6E3-4FF8-9BCF-CA29D48B2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eiss1/Google%20Drive/MBA%20504+MAC%20502/Exams/Finals/Spring%20'13/Day%20Section/Final-Spring%20'13%20(day)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1"/>
      <sheetName val="Strategy Chart"/>
      <sheetName val="treeCalc_1"/>
      <sheetName val="Prob 2-Data"/>
      <sheetName val="MBA Pivot"/>
      <sheetName val="MBA Table-answers"/>
      <sheetName val="Prob 3-Part 1"/>
      <sheetName val="E-Toys Tornado"/>
      <sheetName val="goalSeekInfo"/>
      <sheetName val="Prob 3-Part 2"/>
      <sheetName val="Prob 3-Part 2e"/>
      <sheetName val="Prob 3-Part 2g"/>
      <sheetName val="Problem 4a"/>
      <sheetName val="RiskSerializationData"/>
      <sheetName val="rsklibSimData"/>
      <sheetName val="Problem 4b"/>
      <sheetName val="Prob 4-Part a"/>
      <sheetName val="Prob 4-Part b"/>
    </sheetNames>
    <sheetDataSet>
      <sheetData sheetId="0" refreshError="1"/>
      <sheetData sheetId="1" refreshError="1"/>
      <sheetData sheetId="2">
        <row r="1">
          <cell r="A1" t="str">
            <v>Name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70F2E5-87F6-4BB8-8467-1CE02D6C781A}" name="Table4" displayName="Table4" ref="B4:I17" totalsRowShown="0" headerRowDxfId="9" dataDxfId="8" dataCellStyle="Comma">
  <tableColumns count="8">
    <tableColumn id="1" xr3:uid="{AE724396-C542-4420-89B0-78B3BCC9795A}" name="Month" dataDxfId="7"/>
    <tableColumn id="2" xr3:uid="{3736D369-7521-43D5-A771-D79E60121547}" name="Region 1" dataDxfId="6" dataCellStyle="Comma"/>
    <tableColumn id="3" xr3:uid="{1E371631-2095-4319-9C04-4946F19CD3DD}" name="Region 2" dataDxfId="5" dataCellStyle="Comma"/>
    <tableColumn id="4" xr3:uid="{E344F6B0-807D-4D44-9E5B-4CAF8FD69348}" name="Region 3" dataDxfId="4" dataCellStyle="Comma"/>
    <tableColumn id="5" xr3:uid="{F336C7D6-E3BE-4FCF-B4BC-99C244F9122E}" name="Region 4" dataDxfId="3" dataCellStyle="Comma"/>
    <tableColumn id="6" xr3:uid="{DFEBE75D-BB20-409E-BFF7-79ABCB139487}" name="Region 5" dataDxfId="2" dataCellStyle="Comma"/>
    <tableColumn id="7" xr3:uid="{002F3C30-7BB7-452C-962A-EA3EBF10C1C4}" name="Average" dataDxfId="1">
      <calculatedColumnFormula>AVERAGE(C5:G5)</calculatedColumnFormula>
    </tableColumn>
    <tableColumn id="8" xr3:uid="{1905F770-B737-4A43-8A4F-04111C4473B3}" name="Total" dataDxfId="0">
      <calculatedColumnFormula>SUM(C5:G5)</calculatedColumnFormula>
    </tableColumn>
  </tableColumns>
  <tableStyleInfo name="TableStyleMedium3" showFirstColumn="1" showLastColumn="1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85" zoomScaleNormal="100" workbookViewId="0">
      <selection activeCell="G14" sqref="G14"/>
    </sheetView>
  </sheetViews>
  <sheetFormatPr defaultColWidth="10" defaultRowHeight="13.2" x14ac:dyDescent="0.25"/>
  <cols>
    <col min="1" max="1" width="20.77734375" style="14" customWidth="1"/>
    <col min="2" max="7" width="12.77734375" style="14" customWidth="1"/>
    <col min="8" max="16384" width="10" style="14"/>
  </cols>
  <sheetData>
    <row r="1" spans="1:7" s="13" customFormat="1" ht="36" x14ac:dyDescent="0.65">
      <c r="A1" s="150" t="s">
        <v>104</v>
      </c>
      <c r="B1" s="151"/>
      <c r="C1" s="151"/>
      <c r="D1" s="151"/>
      <c r="E1" s="151"/>
      <c r="F1" s="151"/>
      <c r="G1" s="152"/>
    </row>
    <row r="2" spans="1:7" s="13" customFormat="1" ht="24" customHeight="1" thickBot="1" x14ac:dyDescent="0.45">
      <c r="A2" s="153" t="s">
        <v>105</v>
      </c>
      <c r="B2" s="154"/>
      <c r="C2" s="154"/>
      <c r="D2" s="154"/>
      <c r="E2" s="154"/>
      <c r="F2" s="154"/>
      <c r="G2" s="155"/>
    </row>
    <row r="3" spans="1:7" s="13" customFormat="1" ht="36" customHeight="1" thickBot="1" x14ac:dyDescent="0.3">
      <c r="A3" s="86" t="s">
        <v>45</v>
      </c>
      <c r="B3" s="87" t="s">
        <v>46</v>
      </c>
      <c r="C3" s="86" t="s">
        <v>47</v>
      </c>
      <c r="D3" s="86" t="s">
        <v>48</v>
      </c>
      <c r="E3" s="86" t="s">
        <v>49</v>
      </c>
      <c r="F3" s="88" t="s">
        <v>98</v>
      </c>
      <c r="G3" s="88" t="s">
        <v>99</v>
      </c>
    </row>
    <row r="4" spans="1:7" s="13" customFormat="1" ht="15.6" x14ac:dyDescent="0.3">
      <c r="A4" s="89" t="s">
        <v>50</v>
      </c>
      <c r="B4" s="90">
        <v>168.8</v>
      </c>
      <c r="C4" s="90">
        <v>24.03</v>
      </c>
      <c r="D4" s="90">
        <v>99.79</v>
      </c>
      <c r="E4" s="90">
        <v>72.03</v>
      </c>
      <c r="F4" s="90">
        <f>2.75%*(B4-D4-C4)</f>
        <v>1.2369500000000002</v>
      </c>
      <c r="G4" s="90">
        <f>B4+E4-C4-D4+F4</f>
        <v>118.24695</v>
      </c>
    </row>
    <row r="5" spans="1:7" s="13" customFormat="1" ht="15.6" x14ac:dyDescent="0.3">
      <c r="A5" s="89" t="s">
        <v>51</v>
      </c>
      <c r="B5" s="91">
        <v>143.72999999999999</v>
      </c>
      <c r="C5" s="91">
        <v>54.3</v>
      </c>
      <c r="D5" s="91">
        <v>81.53</v>
      </c>
      <c r="E5" s="91">
        <v>50.22</v>
      </c>
      <c r="F5" s="92">
        <f t="shared" ref="F5:F10" si="0">2.75%*(B5-D5-C5)</f>
        <v>0.21724999999999978</v>
      </c>
      <c r="G5" s="92">
        <f t="shared" ref="G5:G10" si="1">B5+E5-C5-D5+F5</f>
        <v>58.337249999999976</v>
      </c>
    </row>
    <row r="6" spans="1:7" s="13" customFormat="1" ht="15.6" x14ac:dyDescent="0.3">
      <c r="A6" s="89" t="s">
        <v>52</v>
      </c>
      <c r="B6" s="91">
        <v>824.62</v>
      </c>
      <c r="C6" s="91">
        <v>39.799999999999997</v>
      </c>
      <c r="D6" s="91">
        <v>39.25</v>
      </c>
      <c r="E6" s="91">
        <v>38.9</v>
      </c>
      <c r="F6" s="92">
        <f t="shared" si="0"/>
        <v>20.503175000000002</v>
      </c>
      <c r="G6" s="92">
        <f t="shared" si="1"/>
        <v>804.97317500000008</v>
      </c>
    </row>
    <row r="7" spans="1:7" s="13" customFormat="1" ht="15.6" x14ac:dyDescent="0.3">
      <c r="A7" s="89" t="s">
        <v>53</v>
      </c>
      <c r="B7" s="91">
        <v>175.23</v>
      </c>
      <c r="C7" s="91">
        <v>66.37</v>
      </c>
      <c r="D7" s="91">
        <v>62.06</v>
      </c>
      <c r="E7" s="91">
        <v>44.05</v>
      </c>
      <c r="F7" s="92">
        <f t="shared" si="0"/>
        <v>1.2869999999999995</v>
      </c>
      <c r="G7" s="92">
        <f t="shared" si="1"/>
        <v>92.136999999999972</v>
      </c>
    </row>
    <row r="8" spans="1:7" s="13" customFormat="1" ht="15.6" x14ac:dyDescent="0.3">
      <c r="A8" s="89" t="s">
        <v>54</v>
      </c>
      <c r="B8" s="91">
        <v>575.74</v>
      </c>
      <c r="C8" s="91">
        <v>58.55</v>
      </c>
      <c r="D8" s="91">
        <v>27.15</v>
      </c>
      <c r="E8" s="91">
        <v>44.12</v>
      </c>
      <c r="F8" s="92">
        <f t="shared" si="0"/>
        <v>13.476100000000001</v>
      </c>
      <c r="G8" s="92">
        <f t="shared" si="1"/>
        <v>547.63610000000006</v>
      </c>
    </row>
    <row r="9" spans="1:7" s="13" customFormat="1" ht="15.6" x14ac:dyDescent="0.3">
      <c r="A9" s="89" t="s">
        <v>55</v>
      </c>
      <c r="B9" s="91">
        <v>450.68</v>
      </c>
      <c r="C9" s="91">
        <v>28.57</v>
      </c>
      <c r="D9" s="91">
        <v>86.98</v>
      </c>
      <c r="E9" s="91">
        <v>105.44</v>
      </c>
      <c r="F9" s="92">
        <f t="shared" si="0"/>
        <v>9.216075</v>
      </c>
      <c r="G9" s="92">
        <f t="shared" si="1"/>
        <v>449.78607499999993</v>
      </c>
    </row>
    <row r="10" spans="1:7" s="13" customFormat="1" ht="15.6" x14ac:dyDescent="0.3">
      <c r="A10" s="89" t="s">
        <v>56</v>
      </c>
      <c r="B10" s="91">
        <v>398.96</v>
      </c>
      <c r="C10" s="91">
        <v>52.16</v>
      </c>
      <c r="D10" s="91">
        <v>26.39</v>
      </c>
      <c r="E10" s="91">
        <v>102.79</v>
      </c>
      <c r="F10" s="92">
        <f t="shared" si="0"/>
        <v>8.8112749999999984</v>
      </c>
      <c r="G10" s="92">
        <f t="shared" si="1"/>
        <v>432.01127500000007</v>
      </c>
    </row>
    <row r="11" spans="1:7" s="13" customFormat="1" ht="25.05" customHeight="1" thickBot="1" x14ac:dyDescent="0.3">
      <c r="A11" s="95" t="s">
        <v>100</v>
      </c>
      <c r="B11" s="96">
        <f t="shared" ref="B11:G11" si="2">SUM(B4:B10)</f>
        <v>2737.76</v>
      </c>
      <c r="C11" s="96">
        <f t="shared" si="2"/>
        <v>323.77999999999997</v>
      </c>
      <c r="D11" s="96">
        <f t="shared" si="2"/>
        <v>423.15</v>
      </c>
      <c r="E11" s="96">
        <f t="shared" si="2"/>
        <v>457.55</v>
      </c>
      <c r="F11" s="96">
        <f t="shared" si="2"/>
        <v>54.747824999999992</v>
      </c>
      <c r="G11" s="96">
        <f t="shared" si="2"/>
        <v>2503.1278250000005</v>
      </c>
    </row>
    <row r="12" spans="1:7" s="13" customFormat="1" ht="16.2" thickTop="1" x14ac:dyDescent="0.3">
      <c r="A12" s="93" t="s">
        <v>101</v>
      </c>
      <c r="B12" s="94">
        <f t="shared" ref="B12:G12" si="3">MAX(B4:B10)</f>
        <v>824.62</v>
      </c>
      <c r="C12" s="90">
        <f t="shared" si="3"/>
        <v>66.37</v>
      </c>
      <c r="D12" s="94">
        <f t="shared" si="3"/>
        <v>99.79</v>
      </c>
      <c r="E12" s="94">
        <f t="shared" si="3"/>
        <v>105.44</v>
      </c>
      <c r="F12" s="94">
        <f t="shared" si="3"/>
        <v>20.503175000000002</v>
      </c>
      <c r="G12" s="94">
        <f t="shared" si="3"/>
        <v>804.97317500000008</v>
      </c>
    </row>
    <row r="13" spans="1:7" s="13" customFormat="1" ht="15.6" x14ac:dyDescent="0.3">
      <c r="A13" s="93" t="s">
        <v>103</v>
      </c>
      <c r="B13" s="94">
        <f>MIN(B5:B10)</f>
        <v>143.72999999999999</v>
      </c>
      <c r="C13" s="94">
        <f>MIN(C4:C10)</f>
        <v>24.03</v>
      </c>
      <c r="D13" s="94">
        <f>MIN(D5:D10)</f>
        <v>26.39</v>
      </c>
      <c r="E13" s="94">
        <f>MIN(E5:E10)</f>
        <v>38.9</v>
      </c>
      <c r="F13" s="94">
        <f>MIN(F5:F10)</f>
        <v>0.21724999999999978</v>
      </c>
      <c r="G13" s="94">
        <f>MIN(G5:G10)</f>
        <v>58.337249999999976</v>
      </c>
    </row>
    <row r="14" spans="1:7" s="13" customFormat="1" ht="15.6" x14ac:dyDescent="0.3">
      <c r="A14" s="93" t="s">
        <v>102</v>
      </c>
      <c r="B14" s="94">
        <f t="shared" ref="B14:G14" si="4">AVERAGE(B4:B10)</f>
        <v>391.10857142857145</v>
      </c>
      <c r="C14" s="94">
        <f t="shared" si="4"/>
        <v>46.254285714285707</v>
      </c>
      <c r="D14" s="94">
        <f t="shared" si="4"/>
        <v>60.449999999999996</v>
      </c>
      <c r="E14" s="94">
        <f t="shared" si="4"/>
        <v>65.364285714285714</v>
      </c>
      <c r="F14" s="94">
        <f t="shared" si="4"/>
        <v>7.8211178571428563</v>
      </c>
      <c r="G14" s="94">
        <f t="shared" si="4"/>
        <v>357.58968928571437</v>
      </c>
    </row>
    <row r="15" spans="1:7" s="13" customFormat="1" x14ac:dyDescent="0.25"/>
    <row r="16" spans="1:7" s="13" customFormat="1" x14ac:dyDescent="0.25"/>
  </sheetData>
  <mergeCells count="2">
    <mergeCell ref="A1:G1"/>
    <mergeCell ref="A2:G2"/>
  </mergeCells>
  <pageMargins left="0.7" right="0.7" top="0.75" bottom="0.75" header="0.3" footer="0.3"/>
  <pageSetup orientation="portrait" r:id="rId1"/>
  <ignoredErrors>
    <ignoredError sqref="D13:E13 B13" formulaRange="1"/>
    <ignoredError sqref="C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tabSelected="1" zoomScale="69" zoomScaleNormal="100" workbookViewId="0">
      <selection activeCell="M36" sqref="M36"/>
    </sheetView>
  </sheetViews>
  <sheetFormatPr defaultColWidth="8.6640625" defaultRowHeight="13.2" x14ac:dyDescent="0.25"/>
  <cols>
    <col min="1" max="1" width="11.109375" style="1" customWidth="1"/>
    <col min="2" max="3" width="10.44140625" style="1" bestFit="1" customWidth="1"/>
    <col min="4" max="7" width="10.44140625" style="1" customWidth="1"/>
    <col min="8" max="8" width="9.6640625" style="1" customWidth="1"/>
    <col min="9" max="9" width="20.44140625" style="1" customWidth="1"/>
    <col min="10" max="16384" width="8.6640625" style="1"/>
  </cols>
  <sheetData>
    <row r="1" spans="1:10" ht="33" customHeight="1" x14ac:dyDescent="0.55000000000000004">
      <c r="A1" s="157" t="s">
        <v>21</v>
      </c>
      <c r="B1" s="157"/>
      <c r="C1" s="157"/>
      <c r="D1" s="157"/>
      <c r="E1" s="157"/>
      <c r="F1" s="157"/>
      <c r="G1" s="157"/>
      <c r="H1" s="157"/>
      <c r="I1" s="157"/>
    </row>
    <row r="2" spans="1:10" ht="25.95" customHeight="1" x14ac:dyDescent="0.25">
      <c r="A2" s="158" t="s">
        <v>44</v>
      </c>
      <c r="B2" s="158"/>
      <c r="C2" s="158"/>
      <c r="D2" s="158"/>
      <c r="E2" s="158"/>
      <c r="F2" s="158"/>
      <c r="G2" s="158"/>
      <c r="H2" s="158"/>
      <c r="I2" s="158"/>
    </row>
    <row r="3" spans="1:10" ht="24.6" customHeight="1" x14ac:dyDescent="0.25">
      <c r="A3" s="158"/>
      <c r="B3" s="158"/>
      <c r="C3" s="158"/>
      <c r="D3" s="158"/>
      <c r="E3" s="158"/>
      <c r="F3" s="158"/>
      <c r="G3" s="158"/>
      <c r="H3" s="158"/>
      <c r="I3" s="158"/>
    </row>
    <row r="4" spans="1:10" ht="13.8" customHeight="1" x14ac:dyDescent="0.25">
      <c r="A4" s="156" t="s">
        <v>0</v>
      </c>
      <c r="B4" s="1" t="s">
        <v>20</v>
      </c>
      <c r="C4" s="97" t="s">
        <v>1</v>
      </c>
      <c r="D4" s="97" t="s">
        <v>2</v>
      </c>
      <c r="E4" s="97" t="s">
        <v>3</v>
      </c>
      <c r="F4" s="97" t="s">
        <v>4</v>
      </c>
      <c r="G4" s="97" t="s">
        <v>5</v>
      </c>
      <c r="H4" s="99" t="s">
        <v>102</v>
      </c>
      <c r="I4" s="97" t="s">
        <v>6</v>
      </c>
      <c r="J4" s="101"/>
    </row>
    <row r="5" spans="1:10" ht="13.8" customHeight="1" x14ac:dyDescent="0.25">
      <c r="A5" s="156"/>
      <c r="B5" s="2" t="s">
        <v>7</v>
      </c>
      <c r="C5" s="100">
        <v>1342</v>
      </c>
      <c r="D5" s="100">
        <v>1890</v>
      </c>
      <c r="E5" s="100">
        <v>1119</v>
      </c>
      <c r="F5" s="100">
        <v>2982</v>
      </c>
      <c r="G5" s="100">
        <v>1340</v>
      </c>
      <c r="H5" s="144">
        <f>AVERAGE(C5:G5)</f>
        <v>1734.6</v>
      </c>
      <c r="I5" s="103">
        <f>SUM(C5:G5)</f>
        <v>8673</v>
      </c>
    </row>
    <row r="6" spans="1:10" x14ac:dyDescent="0.25">
      <c r="A6" s="156"/>
      <c r="B6" s="2" t="s">
        <v>8</v>
      </c>
      <c r="C6" s="100">
        <v>1281</v>
      </c>
      <c r="D6" s="100">
        <v>2385</v>
      </c>
      <c r="E6" s="100">
        <v>836</v>
      </c>
      <c r="F6" s="100">
        <v>2473</v>
      </c>
      <c r="G6" s="100">
        <v>1238</v>
      </c>
      <c r="H6" s="144">
        <f t="shared" ref="H6:H17" si="0">AVERAGE(C6:G6)</f>
        <v>1642.6</v>
      </c>
      <c r="I6" s="103">
        <f t="shared" ref="I6:I17" si="1">SUM(C6:G6)</f>
        <v>8213</v>
      </c>
    </row>
    <row r="7" spans="1:10" x14ac:dyDescent="0.25">
      <c r="A7" s="156"/>
      <c r="B7" s="2" t="s">
        <v>9</v>
      </c>
      <c r="C7" s="100">
        <v>1232</v>
      </c>
      <c r="D7" s="100">
        <v>1480</v>
      </c>
      <c r="E7" s="100">
        <v>1102</v>
      </c>
      <c r="F7" s="100">
        <v>2926</v>
      </c>
      <c r="G7" s="100">
        <v>1333</v>
      </c>
      <c r="H7" s="144">
        <f t="shared" si="0"/>
        <v>1614.6</v>
      </c>
      <c r="I7" s="103">
        <f t="shared" si="1"/>
        <v>8073</v>
      </c>
    </row>
    <row r="8" spans="1:10" x14ac:dyDescent="0.25">
      <c r="A8" s="156"/>
      <c r="B8" s="2" t="s">
        <v>10</v>
      </c>
      <c r="C8" s="100">
        <v>908</v>
      </c>
      <c r="D8" s="100">
        <v>1671</v>
      </c>
      <c r="E8" s="100">
        <v>879</v>
      </c>
      <c r="F8" s="100">
        <v>2286</v>
      </c>
      <c r="G8" s="100">
        <v>1355</v>
      </c>
      <c r="H8" s="144">
        <f t="shared" si="0"/>
        <v>1419.8</v>
      </c>
      <c r="I8" s="103">
        <f t="shared" si="1"/>
        <v>7099</v>
      </c>
    </row>
    <row r="9" spans="1:10" x14ac:dyDescent="0.25">
      <c r="A9" s="156"/>
      <c r="B9" s="2" t="s">
        <v>11</v>
      </c>
      <c r="C9" s="100">
        <v>1219</v>
      </c>
      <c r="D9" s="100">
        <v>1524</v>
      </c>
      <c r="E9" s="100">
        <v>817</v>
      </c>
      <c r="F9" s="100">
        <v>2063</v>
      </c>
      <c r="G9" s="100">
        <v>1327</v>
      </c>
      <c r="H9" s="144">
        <f t="shared" si="0"/>
        <v>1390</v>
      </c>
      <c r="I9" s="103">
        <f t="shared" si="1"/>
        <v>6950</v>
      </c>
    </row>
    <row r="10" spans="1:10" x14ac:dyDescent="0.25">
      <c r="A10" s="156"/>
      <c r="B10" s="2" t="s">
        <v>12</v>
      </c>
      <c r="C10" s="100">
        <v>780</v>
      </c>
      <c r="D10" s="100">
        <v>1460</v>
      </c>
      <c r="E10" s="100">
        <v>937</v>
      </c>
      <c r="F10" s="100">
        <v>3567</v>
      </c>
      <c r="G10" s="100">
        <v>1301</v>
      </c>
      <c r="H10" s="144">
        <f t="shared" si="0"/>
        <v>1609</v>
      </c>
      <c r="I10" s="103">
        <f t="shared" si="1"/>
        <v>8045</v>
      </c>
    </row>
    <row r="11" spans="1:10" x14ac:dyDescent="0.25">
      <c r="A11" s="156"/>
      <c r="B11" s="2" t="s">
        <v>13</v>
      </c>
      <c r="C11" s="100">
        <v>1579</v>
      </c>
      <c r="D11" s="100">
        <v>1691</v>
      </c>
      <c r="E11" s="100">
        <v>1381</v>
      </c>
      <c r="F11" s="100">
        <v>2410</v>
      </c>
      <c r="G11" s="100">
        <v>1530</v>
      </c>
      <c r="H11" s="144">
        <f t="shared" si="0"/>
        <v>1718.2</v>
      </c>
      <c r="I11" s="103">
        <f t="shared" si="1"/>
        <v>8591</v>
      </c>
    </row>
    <row r="12" spans="1:10" x14ac:dyDescent="0.25">
      <c r="A12" s="156"/>
      <c r="B12" s="2" t="s">
        <v>14</v>
      </c>
      <c r="C12" s="100">
        <v>1442</v>
      </c>
      <c r="D12" s="100">
        <v>1929</v>
      </c>
      <c r="E12" s="100">
        <v>759</v>
      </c>
      <c r="F12" s="100">
        <v>2707</v>
      </c>
      <c r="G12" s="100">
        <v>1090</v>
      </c>
      <c r="H12" s="144">
        <f t="shared" si="0"/>
        <v>1585.4</v>
      </c>
      <c r="I12" s="103">
        <f t="shared" si="1"/>
        <v>7927</v>
      </c>
    </row>
    <row r="13" spans="1:10" x14ac:dyDescent="0.25">
      <c r="A13" s="156"/>
      <c r="B13" s="2" t="s">
        <v>15</v>
      </c>
      <c r="C13" s="100">
        <v>1274</v>
      </c>
      <c r="D13" s="100">
        <v>1980</v>
      </c>
      <c r="E13" s="100">
        <v>504</v>
      </c>
      <c r="F13" s="100">
        <v>3151</v>
      </c>
      <c r="G13" s="100">
        <v>1240</v>
      </c>
      <c r="H13" s="144">
        <f t="shared" si="0"/>
        <v>1629.8</v>
      </c>
      <c r="I13" s="103">
        <f t="shared" si="1"/>
        <v>8149</v>
      </c>
    </row>
    <row r="14" spans="1:10" x14ac:dyDescent="0.25">
      <c r="A14" s="156"/>
      <c r="B14" s="2" t="s">
        <v>16</v>
      </c>
      <c r="C14" s="100">
        <v>1506</v>
      </c>
      <c r="D14" s="100">
        <v>2120</v>
      </c>
      <c r="E14" s="100">
        <v>951</v>
      </c>
      <c r="F14" s="100">
        <v>2560</v>
      </c>
      <c r="G14" s="100">
        <v>1333</v>
      </c>
      <c r="H14" s="144">
        <f t="shared" si="0"/>
        <v>1694</v>
      </c>
      <c r="I14" s="103">
        <f t="shared" si="1"/>
        <v>8470</v>
      </c>
    </row>
    <row r="15" spans="1:10" x14ac:dyDescent="0.25">
      <c r="A15" s="156"/>
      <c r="B15" s="2" t="s">
        <v>17</v>
      </c>
      <c r="C15" s="100">
        <v>859</v>
      </c>
      <c r="D15" s="100">
        <v>1742</v>
      </c>
      <c r="E15" s="100">
        <v>938</v>
      </c>
      <c r="F15" s="100">
        <v>3386</v>
      </c>
      <c r="G15" s="100">
        <v>1402</v>
      </c>
      <c r="H15" s="144">
        <f t="shared" si="0"/>
        <v>1665.4</v>
      </c>
      <c r="I15" s="103">
        <f t="shared" si="1"/>
        <v>8327</v>
      </c>
    </row>
    <row r="16" spans="1:10" x14ac:dyDescent="0.25">
      <c r="A16" s="156"/>
      <c r="B16" s="2" t="s">
        <v>18</v>
      </c>
      <c r="C16" s="100">
        <v>1310</v>
      </c>
      <c r="D16" s="100">
        <v>1314</v>
      </c>
      <c r="E16" s="100">
        <v>808</v>
      </c>
      <c r="F16" s="100">
        <v>2110</v>
      </c>
      <c r="G16" s="100">
        <v>1447</v>
      </c>
      <c r="H16" s="144">
        <f t="shared" si="0"/>
        <v>1397.8</v>
      </c>
      <c r="I16" s="103">
        <f t="shared" si="1"/>
        <v>6989</v>
      </c>
    </row>
    <row r="17" spans="1:9" x14ac:dyDescent="0.25">
      <c r="A17" s="156"/>
      <c r="B17" s="102" t="s">
        <v>6</v>
      </c>
      <c r="C17" s="146">
        <v>14732</v>
      </c>
      <c r="D17" s="146">
        <v>21186</v>
      </c>
      <c r="E17" s="146">
        <v>11031</v>
      </c>
      <c r="F17" s="146">
        <v>32621</v>
      </c>
      <c r="G17" s="146">
        <v>15936</v>
      </c>
      <c r="H17" s="145">
        <f t="shared" si="0"/>
        <v>19101.2</v>
      </c>
      <c r="I17" s="145">
        <f t="shared" si="1"/>
        <v>95506</v>
      </c>
    </row>
    <row r="18" spans="1:9" x14ac:dyDescent="0.25">
      <c r="C18" s="3"/>
      <c r="D18" s="3"/>
      <c r="E18" s="3"/>
      <c r="F18" s="3"/>
      <c r="G18" s="3"/>
    </row>
    <row r="19" spans="1:9" x14ac:dyDescent="0.25">
      <c r="A19" s="156" t="s">
        <v>23</v>
      </c>
      <c r="B19" s="104" t="s">
        <v>20</v>
      </c>
      <c r="C19" s="105" t="s">
        <v>1</v>
      </c>
      <c r="D19" s="105" t="s">
        <v>2</v>
      </c>
      <c r="E19" s="105" t="s">
        <v>3</v>
      </c>
      <c r="F19" s="105" t="s">
        <v>4</v>
      </c>
      <c r="G19" s="105" t="s">
        <v>5</v>
      </c>
      <c r="H19" s="105" t="s">
        <v>102</v>
      </c>
      <c r="I19" s="113" t="s">
        <v>6</v>
      </c>
    </row>
    <row r="20" spans="1:9" ht="13.8" customHeight="1" x14ac:dyDescent="0.25">
      <c r="A20" s="156"/>
      <c r="B20" s="106" t="s">
        <v>7</v>
      </c>
      <c r="C20" s="107">
        <v>955</v>
      </c>
      <c r="D20" s="107">
        <v>1313</v>
      </c>
      <c r="E20" s="107">
        <v>755</v>
      </c>
      <c r="F20" s="107">
        <v>2743</v>
      </c>
      <c r="G20" s="107">
        <v>910</v>
      </c>
      <c r="H20" s="147">
        <f>AVERAGE(C20:G20)</f>
        <v>1335.2</v>
      </c>
      <c r="I20" s="108">
        <f>SUM(C20:G20)</f>
        <v>6676</v>
      </c>
    </row>
    <row r="21" spans="1:9" x14ac:dyDescent="0.25">
      <c r="A21" s="156"/>
      <c r="B21" s="109" t="s">
        <v>8</v>
      </c>
      <c r="C21" s="110">
        <v>1130</v>
      </c>
      <c r="D21" s="110">
        <v>1324</v>
      </c>
      <c r="E21" s="110">
        <v>781</v>
      </c>
      <c r="F21" s="110">
        <v>2137</v>
      </c>
      <c r="G21" s="110">
        <v>1135</v>
      </c>
      <c r="H21" s="147">
        <f t="shared" ref="H21:H32" si="2">AVERAGE(C21:G21)</f>
        <v>1301.4000000000001</v>
      </c>
      <c r="I21" s="108">
        <f t="shared" ref="I21:I32" si="3">SUM(C21:G21)</f>
        <v>6507</v>
      </c>
    </row>
    <row r="22" spans="1:9" x14ac:dyDescent="0.25">
      <c r="A22" s="156"/>
      <c r="B22" s="106" t="s">
        <v>9</v>
      </c>
      <c r="C22" s="107">
        <v>839</v>
      </c>
      <c r="D22" s="107">
        <v>1459</v>
      </c>
      <c r="E22" s="107">
        <v>760</v>
      </c>
      <c r="F22" s="107">
        <v>2177</v>
      </c>
      <c r="G22" s="107">
        <v>1122</v>
      </c>
      <c r="H22" s="147">
        <f t="shared" si="2"/>
        <v>1271.4000000000001</v>
      </c>
      <c r="I22" s="108">
        <f t="shared" si="3"/>
        <v>6357</v>
      </c>
    </row>
    <row r="23" spans="1:9" x14ac:dyDescent="0.25">
      <c r="A23" s="156"/>
      <c r="B23" s="109" t="s">
        <v>10</v>
      </c>
      <c r="C23" s="110">
        <v>997</v>
      </c>
      <c r="D23" s="110">
        <v>1316</v>
      </c>
      <c r="E23" s="110">
        <v>853</v>
      </c>
      <c r="F23" s="110">
        <v>2198</v>
      </c>
      <c r="G23" s="110">
        <v>1132</v>
      </c>
      <c r="H23" s="147">
        <f t="shared" si="2"/>
        <v>1299.2</v>
      </c>
      <c r="I23" s="108">
        <f t="shared" si="3"/>
        <v>6496</v>
      </c>
    </row>
    <row r="24" spans="1:9" x14ac:dyDescent="0.25">
      <c r="A24" s="156"/>
      <c r="B24" s="106" t="s">
        <v>11</v>
      </c>
      <c r="C24" s="107">
        <v>1153</v>
      </c>
      <c r="D24" s="107">
        <v>1497</v>
      </c>
      <c r="E24" s="107">
        <v>776</v>
      </c>
      <c r="F24" s="107">
        <v>2782</v>
      </c>
      <c r="G24" s="107">
        <v>1225</v>
      </c>
      <c r="H24" s="147">
        <f t="shared" si="2"/>
        <v>1486.6</v>
      </c>
      <c r="I24" s="108">
        <f t="shared" si="3"/>
        <v>7433</v>
      </c>
    </row>
    <row r="25" spans="1:9" x14ac:dyDescent="0.25">
      <c r="A25" s="156"/>
      <c r="B25" s="109" t="s">
        <v>12</v>
      </c>
      <c r="C25" s="110">
        <v>1133</v>
      </c>
      <c r="D25" s="110">
        <v>1445</v>
      </c>
      <c r="E25" s="110">
        <v>751</v>
      </c>
      <c r="F25" s="110">
        <v>2507</v>
      </c>
      <c r="G25" s="110">
        <v>972</v>
      </c>
      <c r="H25" s="147">
        <f t="shared" si="2"/>
        <v>1361.6</v>
      </c>
      <c r="I25" s="108">
        <f t="shared" si="3"/>
        <v>6808</v>
      </c>
    </row>
    <row r="26" spans="1:9" x14ac:dyDescent="0.25">
      <c r="A26" s="156"/>
      <c r="B26" s="106" t="s">
        <v>13</v>
      </c>
      <c r="C26" s="107">
        <v>950</v>
      </c>
      <c r="D26" s="107">
        <v>1352</v>
      </c>
      <c r="E26" s="107">
        <v>867</v>
      </c>
      <c r="F26" s="107">
        <v>2420</v>
      </c>
      <c r="G26" s="107">
        <v>1076</v>
      </c>
      <c r="H26" s="147">
        <f t="shared" si="2"/>
        <v>1333</v>
      </c>
      <c r="I26" s="108">
        <f t="shared" si="3"/>
        <v>6665</v>
      </c>
    </row>
    <row r="27" spans="1:9" x14ac:dyDescent="0.25">
      <c r="A27" s="156"/>
      <c r="B27" s="109" t="s">
        <v>14</v>
      </c>
      <c r="C27" s="110">
        <v>983</v>
      </c>
      <c r="D27" s="110">
        <v>1324</v>
      </c>
      <c r="E27" s="110">
        <v>697</v>
      </c>
      <c r="F27" s="110">
        <v>2590</v>
      </c>
      <c r="G27" s="110">
        <v>1005</v>
      </c>
      <c r="H27" s="147">
        <f t="shared" si="2"/>
        <v>1319.8</v>
      </c>
      <c r="I27" s="108">
        <f t="shared" si="3"/>
        <v>6599</v>
      </c>
    </row>
    <row r="28" spans="1:9" x14ac:dyDescent="0.25">
      <c r="A28" s="156"/>
      <c r="B28" s="106" t="s">
        <v>15</v>
      </c>
      <c r="C28" s="107">
        <v>919</v>
      </c>
      <c r="D28" s="107">
        <v>1259</v>
      </c>
      <c r="E28" s="107">
        <v>813</v>
      </c>
      <c r="F28" s="107">
        <v>2661</v>
      </c>
      <c r="G28" s="107">
        <v>1130</v>
      </c>
      <c r="H28" s="147">
        <f t="shared" si="2"/>
        <v>1356.4</v>
      </c>
      <c r="I28" s="108">
        <f t="shared" si="3"/>
        <v>6782</v>
      </c>
    </row>
    <row r="29" spans="1:9" x14ac:dyDescent="0.25">
      <c r="A29" s="156"/>
      <c r="B29" s="109" t="s">
        <v>16</v>
      </c>
      <c r="C29" s="110">
        <v>892</v>
      </c>
      <c r="D29" s="110">
        <v>1179</v>
      </c>
      <c r="E29" s="110">
        <v>742</v>
      </c>
      <c r="F29" s="110">
        <v>2478</v>
      </c>
      <c r="G29" s="110">
        <v>1144</v>
      </c>
      <c r="H29" s="147">
        <f t="shared" si="2"/>
        <v>1287</v>
      </c>
      <c r="I29" s="108">
        <f t="shared" si="3"/>
        <v>6435</v>
      </c>
    </row>
    <row r="30" spans="1:9" x14ac:dyDescent="0.25">
      <c r="A30" s="156"/>
      <c r="B30" s="106" t="s">
        <v>17</v>
      </c>
      <c r="C30" s="107">
        <v>874</v>
      </c>
      <c r="D30" s="107">
        <v>1326</v>
      </c>
      <c r="E30" s="107">
        <v>766</v>
      </c>
      <c r="F30" s="107">
        <v>2695</v>
      </c>
      <c r="G30" s="107">
        <v>1206</v>
      </c>
      <c r="H30" s="147">
        <f t="shared" si="2"/>
        <v>1373.4</v>
      </c>
      <c r="I30" s="108">
        <f t="shared" si="3"/>
        <v>6867</v>
      </c>
    </row>
    <row r="31" spans="1:9" x14ac:dyDescent="0.25">
      <c r="A31" s="156"/>
      <c r="B31" s="109" t="s">
        <v>18</v>
      </c>
      <c r="C31" s="110">
        <v>1046</v>
      </c>
      <c r="D31" s="110">
        <v>1554</v>
      </c>
      <c r="E31" s="110">
        <v>696</v>
      </c>
      <c r="F31" s="110">
        <v>2600</v>
      </c>
      <c r="G31" s="110">
        <v>1186</v>
      </c>
      <c r="H31" s="147">
        <f t="shared" si="2"/>
        <v>1416.4</v>
      </c>
      <c r="I31" s="108">
        <f t="shared" si="3"/>
        <v>7082</v>
      </c>
    </row>
    <row r="32" spans="1:9" x14ac:dyDescent="0.25">
      <c r="A32" s="156"/>
      <c r="B32" s="111" t="s">
        <v>6</v>
      </c>
      <c r="C32" s="148">
        <v>11871</v>
      </c>
      <c r="D32" s="148">
        <v>16348</v>
      </c>
      <c r="E32" s="148">
        <v>9257</v>
      </c>
      <c r="F32" s="148">
        <v>29988</v>
      </c>
      <c r="G32" s="148">
        <v>13243</v>
      </c>
      <c r="H32" s="149">
        <f t="shared" si="2"/>
        <v>16141.4</v>
      </c>
      <c r="I32" s="112">
        <f t="shared" si="3"/>
        <v>80707</v>
      </c>
    </row>
    <row r="33" spans="1:17" x14ac:dyDescent="0.25">
      <c r="C33" s="3"/>
      <c r="D33" s="3"/>
      <c r="E33" s="3"/>
      <c r="F33" s="3"/>
      <c r="G33" s="3"/>
    </row>
    <row r="34" spans="1:17" x14ac:dyDescent="0.25">
      <c r="A34" s="156" t="s">
        <v>19</v>
      </c>
      <c r="B34" s="104" t="s">
        <v>20</v>
      </c>
      <c r="C34" s="105" t="s">
        <v>1</v>
      </c>
      <c r="D34" s="105" t="s">
        <v>2</v>
      </c>
      <c r="E34" s="105" t="s">
        <v>3</v>
      </c>
      <c r="F34" s="105" t="s">
        <v>4</v>
      </c>
      <c r="G34" s="105" t="s">
        <v>5</v>
      </c>
      <c r="H34" s="105" t="s">
        <v>102</v>
      </c>
      <c r="I34" s="113" t="s">
        <v>6</v>
      </c>
    </row>
    <row r="35" spans="1:17" ht="13.8" customHeight="1" x14ac:dyDescent="0.25">
      <c r="A35" s="156"/>
      <c r="B35" s="106" t="s">
        <v>7</v>
      </c>
      <c r="C35" s="107">
        <v>474</v>
      </c>
      <c r="D35" s="107">
        <v>932</v>
      </c>
      <c r="E35" s="107">
        <v>421</v>
      </c>
      <c r="F35" s="107">
        <v>1792</v>
      </c>
      <c r="G35" s="107">
        <v>796</v>
      </c>
      <c r="H35" s="147">
        <f>AVERAGE(C35:G35)</f>
        <v>883</v>
      </c>
      <c r="I35" s="108">
        <f>SUM(C35:G35)</f>
        <v>4415</v>
      </c>
    </row>
    <row r="36" spans="1:17" x14ac:dyDescent="0.25">
      <c r="A36" s="156"/>
      <c r="B36" s="109" t="s">
        <v>8</v>
      </c>
      <c r="C36" s="110">
        <v>626</v>
      </c>
      <c r="D36" s="110">
        <v>992</v>
      </c>
      <c r="E36" s="110">
        <v>450</v>
      </c>
      <c r="F36" s="110">
        <v>1932</v>
      </c>
      <c r="G36" s="110">
        <v>609</v>
      </c>
      <c r="H36" s="147">
        <f t="shared" ref="H36:H47" si="4">AVERAGE(C36:G36)</f>
        <v>921.8</v>
      </c>
      <c r="I36" s="108">
        <f t="shared" ref="I36:I47" si="5">SUM(C36:G36)</f>
        <v>4609</v>
      </c>
    </row>
    <row r="37" spans="1:17" x14ac:dyDescent="0.25">
      <c r="A37" s="156"/>
      <c r="B37" s="106" t="s">
        <v>9</v>
      </c>
      <c r="C37" s="107">
        <v>555</v>
      </c>
      <c r="D37" s="107">
        <v>980</v>
      </c>
      <c r="E37" s="107">
        <v>464</v>
      </c>
      <c r="F37" s="107">
        <v>1659</v>
      </c>
      <c r="G37" s="107">
        <v>613</v>
      </c>
      <c r="H37" s="147">
        <f t="shared" si="4"/>
        <v>854.2</v>
      </c>
      <c r="I37" s="108">
        <f t="shared" si="5"/>
        <v>4271</v>
      </c>
    </row>
    <row r="38" spans="1:17" x14ac:dyDescent="0.25">
      <c r="A38" s="156"/>
      <c r="B38" s="109" t="s">
        <v>10</v>
      </c>
      <c r="C38" s="110">
        <v>589</v>
      </c>
      <c r="D38" s="110">
        <v>1036</v>
      </c>
      <c r="E38" s="110">
        <v>502</v>
      </c>
      <c r="F38" s="110">
        <v>1726</v>
      </c>
      <c r="G38" s="110">
        <v>810</v>
      </c>
      <c r="H38" s="147">
        <f t="shared" si="4"/>
        <v>932.6</v>
      </c>
      <c r="I38" s="108">
        <f t="shared" si="5"/>
        <v>4663</v>
      </c>
    </row>
    <row r="39" spans="1:17" x14ac:dyDescent="0.25">
      <c r="A39" s="156"/>
      <c r="B39" s="106" t="s">
        <v>11</v>
      </c>
      <c r="C39" s="107">
        <v>575</v>
      </c>
      <c r="D39" s="107">
        <v>1138</v>
      </c>
      <c r="E39" s="107">
        <v>489</v>
      </c>
      <c r="F39" s="107">
        <v>1752</v>
      </c>
      <c r="G39" s="107">
        <v>731</v>
      </c>
      <c r="H39" s="147">
        <f t="shared" si="4"/>
        <v>937</v>
      </c>
      <c r="I39" s="108">
        <f t="shared" si="5"/>
        <v>4685</v>
      </c>
    </row>
    <row r="40" spans="1:17" x14ac:dyDescent="0.25">
      <c r="A40" s="156"/>
      <c r="B40" s="109" t="s">
        <v>12</v>
      </c>
      <c r="C40" s="110">
        <v>594</v>
      </c>
      <c r="D40" s="110">
        <v>866</v>
      </c>
      <c r="E40" s="110">
        <v>458</v>
      </c>
      <c r="F40" s="110">
        <v>1978</v>
      </c>
      <c r="G40" s="110">
        <v>782</v>
      </c>
      <c r="H40" s="147">
        <f t="shared" si="4"/>
        <v>935.6</v>
      </c>
      <c r="I40" s="108">
        <f t="shared" si="5"/>
        <v>4678</v>
      </c>
    </row>
    <row r="41" spans="1:17" x14ac:dyDescent="0.25">
      <c r="A41" s="156"/>
      <c r="B41" s="106" t="s">
        <v>13</v>
      </c>
      <c r="C41" s="107">
        <v>643</v>
      </c>
      <c r="D41" s="107">
        <v>899</v>
      </c>
      <c r="E41" s="107">
        <v>457</v>
      </c>
      <c r="F41" s="107">
        <v>1601</v>
      </c>
      <c r="G41" s="107">
        <v>806</v>
      </c>
      <c r="H41" s="147">
        <f t="shared" si="4"/>
        <v>881.2</v>
      </c>
      <c r="I41" s="108">
        <f t="shared" si="5"/>
        <v>4406</v>
      </c>
    </row>
    <row r="42" spans="1:17" x14ac:dyDescent="0.25">
      <c r="A42" s="156"/>
      <c r="B42" s="109" t="s">
        <v>14</v>
      </c>
      <c r="C42" s="110">
        <v>589</v>
      </c>
      <c r="D42" s="110">
        <v>856</v>
      </c>
      <c r="E42" s="110">
        <v>536</v>
      </c>
      <c r="F42" s="110">
        <v>1788</v>
      </c>
      <c r="G42" s="110">
        <v>726</v>
      </c>
      <c r="H42" s="147">
        <f t="shared" si="4"/>
        <v>899</v>
      </c>
      <c r="I42" s="108">
        <f t="shared" si="5"/>
        <v>4495</v>
      </c>
    </row>
    <row r="43" spans="1:17" x14ac:dyDescent="0.25">
      <c r="A43" s="156"/>
      <c r="B43" s="106" t="s">
        <v>15</v>
      </c>
      <c r="C43" s="107">
        <v>533</v>
      </c>
      <c r="D43" s="107">
        <v>974</v>
      </c>
      <c r="E43" s="107">
        <v>458</v>
      </c>
      <c r="F43" s="107">
        <v>1775</v>
      </c>
      <c r="G43" s="107">
        <v>843</v>
      </c>
      <c r="H43" s="147">
        <f t="shared" si="4"/>
        <v>916.6</v>
      </c>
      <c r="I43" s="108">
        <f t="shared" si="5"/>
        <v>4583</v>
      </c>
    </row>
    <row r="44" spans="1:17" x14ac:dyDescent="0.25">
      <c r="A44" s="156"/>
      <c r="B44" s="109" t="s">
        <v>16</v>
      </c>
      <c r="C44" s="110">
        <v>568</v>
      </c>
      <c r="D44" s="110">
        <v>1001</v>
      </c>
      <c r="E44" s="110">
        <v>453</v>
      </c>
      <c r="F44" s="110">
        <v>1967</v>
      </c>
      <c r="G44" s="110">
        <v>791</v>
      </c>
      <c r="H44" s="147">
        <f t="shared" si="4"/>
        <v>956</v>
      </c>
      <c r="I44" s="108">
        <f t="shared" si="5"/>
        <v>4780</v>
      </c>
    </row>
    <row r="45" spans="1:17" x14ac:dyDescent="0.25">
      <c r="A45" s="156"/>
      <c r="B45" s="106" t="s">
        <v>17</v>
      </c>
      <c r="C45" s="107">
        <v>654</v>
      </c>
      <c r="D45" s="107">
        <v>944</v>
      </c>
      <c r="E45" s="107">
        <v>568</v>
      </c>
      <c r="F45" s="107">
        <v>1445</v>
      </c>
      <c r="G45" s="107">
        <v>784</v>
      </c>
      <c r="H45" s="147">
        <f t="shared" si="4"/>
        <v>879</v>
      </c>
      <c r="I45" s="108">
        <f t="shared" si="5"/>
        <v>4395</v>
      </c>
    </row>
    <row r="46" spans="1:17" x14ac:dyDescent="0.25">
      <c r="A46" s="156"/>
      <c r="B46" s="109" t="s">
        <v>18</v>
      </c>
      <c r="C46" s="110">
        <v>537</v>
      </c>
      <c r="D46" s="110">
        <v>910</v>
      </c>
      <c r="E46" s="110">
        <v>394</v>
      </c>
      <c r="F46" s="110">
        <v>1752</v>
      </c>
      <c r="G46" s="110">
        <v>675</v>
      </c>
      <c r="H46" s="147">
        <f t="shared" si="4"/>
        <v>853.6</v>
      </c>
      <c r="I46" s="108">
        <f t="shared" si="5"/>
        <v>4268</v>
      </c>
    </row>
    <row r="47" spans="1:17" x14ac:dyDescent="0.25">
      <c r="A47" s="156"/>
      <c r="B47" s="111" t="s">
        <v>6</v>
      </c>
      <c r="C47" s="148">
        <v>6937</v>
      </c>
      <c r="D47" s="148">
        <v>11528</v>
      </c>
      <c r="E47" s="148">
        <v>5650</v>
      </c>
      <c r="F47" s="148">
        <v>21167</v>
      </c>
      <c r="G47" s="148">
        <v>8966</v>
      </c>
      <c r="H47" s="149">
        <f t="shared" si="4"/>
        <v>10849.6</v>
      </c>
      <c r="I47" s="112">
        <f t="shared" si="5"/>
        <v>54248</v>
      </c>
      <c r="Q47" s="98"/>
    </row>
  </sheetData>
  <mergeCells count="5">
    <mergeCell ref="A4:A17"/>
    <mergeCell ref="A19:A32"/>
    <mergeCell ref="A34:A47"/>
    <mergeCell ref="A1:I1"/>
    <mergeCell ref="A2:I3"/>
  </mergeCells>
  <conditionalFormatting sqref="I5:I16">
    <cfRule type="dataBar" priority="3">
      <dataBar>
        <cfvo type="num" val="6000"/>
        <cfvo type="num" val="9000"/>
        <color rgb="FFFFB628"/>
      </dataBar>
      <extLst>
        <ext xmlns:x14="http://schemas.microsoft.com/office/spreadsheetml/2009/9/main" uri="{B025F937-C7B1-47D3-B67F-A62EFF666E3E}">
          <x14:id>{737D7B9F-A003-4172-9CDC-43E0AC809797}</x14:id>
        </ext>
      </extLst>
    </cfRule>
  </conditionalFormatting>
  <conditionalFormatting sqref="I20:I31">
    <cfRule type="dataBar" priority="2">
      <dataBar>
        <cfvo type="num" val="6000"/>
        <cfvo type="num" val="7500"/>
        <color rgb="FFFFB628"/>
      </dataBar>
      <extLst>
        <ext xmlns:x14="http://schemas.microsoft.com/office/spreadsheetml/2009/9/main" uri="{B025F937-C7B1-47D3-B67F-A62EFF666E3E}">
          <x14:id>{A6C6286B-B0FA-490F-A4E1-7B74350DE12B}</x14:id>
        </ext>
      </extLst>
    </cfRule>
  </conditionalFormatting>
  <conditionalFormatting sqref="I35:I46">
    <cfRule type="dataBar" priority="1">
      <dataBar>
        <cfvo type="num" val="4000"/>
        <cfvo type="num" val="5000"/>
        <color rgb="FFFFB628"/>
      </dataBar>
      <extLst>
        <ext xmlns:x14="http://schemas.microsoft.com/office/spreadsheetml/2009/9/main" uri="{B025F937-C7B1-47D3-B67F-A62EFF666E3E}">
          <x14:id>{20749C9B-469D-4608-AD84-4615348A4EA2}</x14:id>
        </ext>
      </extLst>
    </cfRule>
  </conditionalFormatting>
  <pageMargins left="0.7" right="0.95" top="0.75" bottom="0.5" header="0.3" footer="0.3"/>
  <pageSetup orientation="landscape" r:id="rId1"/>
  <rowBreaks count="1" manualBreakCount="1">
    <brk id="32" max="16383" man="1"/>
  </rowBreak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7D7B9F-A003-4172-9CDC-43E0AC809797}">
            <x14:dataBar minLength="0" maxLength="100" border="1" negativeBarBorderColorSameAsPositive="0">
              <x14:cfvo type="num">
                <xm:f>6000</xm:f>
              </x14:cfvo>
              <x14:cfvo type="num">
                <xm:f>9000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I5:I16</xm:sqref>
        </x14:conditionalFormatting>
        <x14:conditionalFormatting xmlns:xm="http://schemas.microsoft.com/office/excel/2006/main">
          <x14:cfRule type="dataBar" id="{A6C6286B-B0FA-490F-A4E1-7B74350DE12B}">
            <x14:dataBar minLength="0" maxLength="100" border="1" negativeBarBorderColorSameAsPositive="0">
              <x14:cfvo type="num">
                <xm:f>6000</xm:f>
              </x14:cfvo>
              <x14:cfvo type="num">
                <xm:f>7500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I20:I31</xm:sqref>
        </x14:conditionalFormatting>
        <x14:conditionalFormatting xmlns:xm="http://schemas.microsoft.com/office/excel/2006/main">
          <x14:cfRule type="dataBar" id="{20749C9B-469D-4608-AD84-4615348A4EA2}">
            <x14:dataBar minLength="0" maxLength="100" border="1" negativeBarBorderColorSameAsPositive="0">
              <x14:cfvo type="num">
                <xm:f>4000</xm:f>
              </x14:cfvo>
              <x14:cfvo type="num">
                <xm:f>5000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I35:I46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zoomScale="115" zoomScaleNormal="115" workbookViewId="0">
      <selection activeCell="E6" sqref="E6"/>
    </sheetView>
  </sheetViews>
  <sheetFormatPr defaultColWidth="11.77734375" defaultRowHeight="13.8" x14ac:dyDescent="0.25"/>
  <cols>
    <col min="1" max="1" width="37.109375" style="22" customWidth="1"/>
    <col min="2" max="2" width="19.33203125" style="22" bestFit="1" customWidth="1"/>
    <col min="3" max="3" width="19.77734375" style="22" customWidth="1"/>
    <col min="4" max="4" width="23" style="22" customWidth="1"/>
    <col min="5" max="5" width="19.33203125" style="22" customWidth="1"/>
    <col min="6" max="7" width="19.33203125" style="22" bestFit="1" customWidth="1"/>
    <col min="8" max="8" width="23.109375" style="22" customWidth="1"/>
    <col min="9" max="9" width="30.44140625" style="22" bestFit="1" customWidth="1"/>
    <col min="10" max="10" width="9.33203125" style="22" customWidth="1"/>
    <col min="11" max="11" width="12.109375" style="22" customWidth="1"/>
    <col min="12" max="12" width="26.44140625" style="22" customWidth="1"/>
    <col min="13" max="13" width="3" style="22" customWidth="1"/>
    <col min="14" max="16384" width="11.77734375" style="22"/>
  </cols>
  <sheetData>
    <row r="1" spans="1:10" x14ac:dyDescent="0.25">
      <c r="E1" s="23"/>
    </row>
    <row r="2" spans="1:10" ht="22.8" x14ac:dyDescent="0.4">
      <c r="A2" s="159" t="s">
        <v>62</v>
      </c>
      <c r="B2" s="159"/>
    </row>
    <row r="3" spans="1:10" x14ac:dyDescent="0.25">
      <c r="A3" s="160" t="s">
        <v>63</v>
      </c>
      <c r="B3" s="160"/>
      <c r="D3" s="119" t="s">
        <v>25</v>
      </c>
      <c r="E3" s="123">
        <f xml:space="preserve"> Total_Revenue</f>
        <v>846800</v>
      </c>
      <c r="F3" s="124">
        <f>Total_Expenses</f>
        <v>712438.6</v>
      </c>
      <c r="G3" s="125">
        <f>Net_Income</f>
        <v>134361.40000000002</v>
      </c>
    </row>
    <row r="4" spans="1:10" x14ac:dyDescent="0.25">
      <c r="A4" s="5" t="s">
        <v>22</v>
      </c>
      <c r="B4" s="6"/>
      <c r="D4" s="120">
        <v>15000</v>
      </c>
      <c r="E4" s="29">
        <f t="dataTable" ref="E4:G9" dt2D="0" dtr="0" r1="B5"/>
        <v>435000</v>
      </c>
      <c r="F4" s="29">
        <v>508022.5</v>
      </c>
      <c r="G4" s="29">
        <v>-73022.5</v>
      </c>
    </row>
    <row r="5" spans="1:10" x14ac:dyDescent="0.25">
      <c r="A5" s="22" t="s">
        <v>25</v>
      </c>
      <c r="B5" s="24">
        <v>29200</v>
      </c>
      <c r="D5" s="120">
        <v>20000</v>
      </c>
      <c r="E5" s="29">
        <v>580000</v>
      </c>
      <c r="F5" s="29">
        <v>580000</v>
      </c>
      <c r="G5" s="29">
        <v>0</v>
      </c>
      <c r="J5" s="23"/>
    </row>
    <row r="6" spans="1:10" x14ac:dyDescent="0.25">
      <c r="A6" s="22" t="s">
        <v>26</v>
      </c>
      <c r="B6" s="25">
        <v>29</v>
      </c>
      <c r="D6" s="120">
        <v>25000</v>
      </c>
      <c r="E6" s="29">
        <v>725000</v>
      </c>
      <c r="F6" s="29">
        <v>651977.5</v>
      </c>
      <c r="G6" s="29">
        <v>73022.5</v>
      </c>
    </row>
    <row r="7" spans="1:10" ht="14.4" thickBot="1" x14ac:dyDescent="0.3">
      <c r="A7" s="8" t="s">
        <v>27</v>
      </c>
      <c r="B7" s="9">
        <f>Units_Sold*Price_per_Unit</f>
        <v>846800</v>
      </c>
      <c r="D7" s="120">
        <v>30000</v>
      </c>
      <c r="E7" s="117">
        <v>870000</v>
      </c>
      <c r="F7" s="29">
        <v>723955</v>
      </c>
      <c r="G7" s="29">
        <v>146045</v>
      </c>
    </row>
    <row r="8" spans="1:10" ht="14.4" thickTop="1" x14ac:dyDescent="0.25">
      <c r="D8" s="120">
        <v>35000</v>
      </c>
      <c r="E8" s="29">
        <v>1015000</v>
      </c>
      <c r="F8" s="29">
        <v>795932.5</v>
      </c>
      <c r="G8" s="29">
        <v>219067.5</v>
      </c>
    </row>
    <row r="9" spans="1:10" x14ac:dyDescent="0.25">
      <c r="A9" s="10" t="s">
        <v>28</v>
      </c>
      <c r="B9" s="6"/>
      <c r="D9" s="120">
        <v>40000</v>
      </c>
      <c r="E9" s="29">
        <v>1160000</v>
      </c>
      <c r="F9" s="29">
        <v>867910</v>
      </c>
      <c r="G9" s="29">
        <v>292090</v>
      </c>
    </row>
    <row r="10" spans="1:10" x14ac:dyDescent="0.25">
      <c r="A10" s="22" t="s">
        <v>29</v>
      </c>
      <c r="B10" s="24">
        <f>Units_Sold*1.05</f>
        <v>30660</v>
      </c>
    </row>
    <row r="11" spans="1:10" x14ac:dyDescent="0.25">
      <c r="A11" s="22" t="s">
        <v>30</v>
      </c>
      <c r="B11" s="25">
        <v>8.5</v>
      </c>
      <c r="D11" s="26"/>
    </row>
    <row r="12" spans="1:10" ht="15.6" x14ac:dyDescent="0.3">
      <c r="A12" s="11" t="s">
        <v>31</v>
      </c>
      <c r="B12" s="12">
        <f>Units_Produced*Material_Cost_per_Unit</f>
        <v>260610</v>
      </c>
      <c r="D12" s="27"/>
    </row>
    <row r="13" spans="1:10" x14ac:dyDescent="0.25">
      <c r="A13" s="22" t="s">
        <v>32</v>
      </c>
      <c r="B13" s="25">
        <v>5.21</v>
      </c>
      <c r="D13" s="28"/>
    </row>
    <row r="14" spans="1:10" x14ac:dyDescent="0.25">
      <c r="A14" s="11" t="s">
        <v>33</v>
      </c>
      <c r="B14" s="12">
        <f>Units_Produced*Manufacturing_Cost_per_Unit</f>
        <v>159738.6</v>
      </c>
      <c r="D14" s="117"/>
      <c r="E14" s="114"/>
      <c r="F14" s="116"/>
    </row>
    <row r="15" spans="1:10" ht="14.4" thickBot="1" x14ac:dyDescent="0.3">
      <c r="A15" s="8" t="s">
        <v>34</v>
      </c>
      <c r="B15" s="9">
        <f>Total_Material_Cost+Total_Manufacturing_Cost</f>
        <v>420348.6</v>
      </c>
      <c r="D15" s="118"/>
      <c r="E15" s="24"/>
    </row>
    <row r="16" spans="1:10" ht="14.4" thickTop="1" x14ac:dyDescent="0.25">
      <c r="D16" s="118"/>
      <c r="E16" s="24"/>
    </row>
    <row r="17" spans="1:11" x14ac:dyDescent="0.25">
      <c r="A17" s="10" t="s">
        <v>35</v>
      </c>
      <c r="B17" s="6"/>
      <c r="D17" s="30"/>
    </row>
    <row r="18" spans="1:11" x14ac:dyDescent="0.25">
      <c r="A18" s="22" t="s">
        <v>36</v>
      </c>
      <c r="B18" s="25">
        <v>240000</v>
      </c>
      <c r="D18" s="30"/>
    </row>
    <row r="19" spans="1:11" x14ac:dyDescent="0.25">
      <c r="A19" s="22" t="s">
        <v>37</v>
      </c>
      <c r="B19" s="25">
        <v>25000</v>
      </c>
      <c r="D19" s="30"/>
    </row>
    <row r="20" spans="1:11" x14ac:dyDescent="0.25">
      <c r="A20" s="22" t="s">
        <v>38</v>
      </c>
      <c r="B20" s="25">
        <v>15000</v>
      </c>
      <c r="D20" s="30"/>
    </row>
    <row r="21" spans="1:11" x14ac:dyDescent="0.25">
      <c r="A21" s="22" t="s">
        <v>39</v>
      </c>
      <c r="B21" s="25">
        <v>12090</v>
      </c>
    </row>
    <row r="22" spans="1:11" ht="14.4" thickBot="1" x14ac:dyDescent="0.3">
      <c r="A22" s="8" t="s">
        <v>40</v>
      </c>
      <c r="B22" s="9">
        <f>Salaries_and_Benefits+Advertising+Administrative+Miscellaneous</f>
        <v>292090</v>
      </c>
    </row>
    <row r="23" spans="1:11" ht="14.4" thickTop="1" x14ac:dyDescent="0.25">
      <c r="E23" s="26"/>
      <c r="K23" s="26"/>
    </row>
    <row r="24" spans="1:11" x14ac:dyDescent="0.25">
      <c r="A24" s="5" t="s">
        <v>41</v>
      </c>
      <c r="B24" s="6" t="s">
        <v>24</v>
      </c>
      <c r="E24" s="26"/>
      <c r="G24" s="23"/>
      <c r="H24" s="26"/>
      <c r="K24" s="26"/>
    </row>
    <row r="25" spans="1:11" x14ac:dyDescent="0.25">
      <c r="A25" s="22" t="s">
        <v>27</v>
      </c>
      <c r="B25" s="25">
        <f>B7</f>
        <v>846800</v>
      </c>
      <c r="E25" s="26"/>
      <c r="H25" s="26"/>
      <c r="K25" s="26"/>
    </row>
    <row r="26" spans="1:11" x14ac:dyDescent="0.25">
      <c r="A26" s="22" t="s">
        <v>42</v>
      </c>
      <c r="B26" s="25">
        <f>Total_Variable_Expenses+Total_Fixed_Expenses</f>
        <v>712438.6</v>
      </c>
      <c r="D26" s="31"/>
      <c r="H26" s="26"/>
      <c r="K26" s="26"/>
    </row>
    <row r="27" spans="1:11" ht="14.4" thickBot="1" x14ac:dyDescent="0.3">
      <c r="A27" s="8" t="s">
        <v>43</v>
      </c>
      <c r="B27" s="33">
        <f>B25-B26</f>
        <v>134361.40000000002</v>
      </c>
      <c r="E27" s="26"/>
      <c r="H27" s="26"/>
      <c r="K27" s="26"/>
    </row>
    <row r="28" spans="1:11" ht="14.4" thickTop="1" x14ac:dyDescent="0.25">
      <c r="E28" s="26"/>
      <c r="H28" s="26"/>
      <c r="K28" s="26"/>
    </row>
    <row r="29" spans="1:11" x14ac:dyDescent="0.25">
      <c r="A29" s="23" t="s">
        <v>64</v>
      </c>
      <c r="B29" s="32">
        <f>(Total_Fixed_Expenses)/((Price_per_Unit)-(1.05*Material_Cost_per_Unit)-(1.05*Manufacturing_Cost_per_Unit))</f>
        <v>20000.000000000004</v>
      </c>
      <c r="I29" s="26"/>
    </row>
    <row r="30" spans="1:11" x14ac:dyDescent="0.25">
      <c r="E30" s="26"/>
      <c r="G30" s="23"/>
    </row>
    <row r="31" spans="1:11" x14ac:dyDescent="0.25">
      <c r="A31" s="161" t="s">
        <v>106</v>
      </c>
      <c r="B31" s="161" t="s">
        <v>107</v>
      </c>
      <c r="E31" s="26"/>
    </row>
    <row r="32" spans="1:11" x14ac:dyDescent="0.25">
      <c r="A32" s="24">
        <f>(Total_Fixed_Expenses)/((Price_per_Unit)-(1.05*Material_Cost_per_Unit)-(1.05*Manufacturing_Cost_per_Unit))</f>
        <v>20000.000000000004</v>
      </c>
      <c r="B32" s="22">
        <v>0</v>
      </c>
      <c r="E32" s="26"/>
    </row>
    <row r="33" spans="1:11" x14ac:dyDescent="0.25">
      <c r="A33" s="24">
        <f>(Total_Fixed_Expenses)/((Price_per_Unit)-(1.05*Material_Cost_per_Unit)-(1.05*Manufacturing_Cost_per_Unit))</f>
        <v>20000.000000000004</v>
      </c>
      <c r="B33" s="115">
        <v>1160000</v>
      </c>
      <c r="E33" s="26"/>
      <c r="K33" s="26"/>
    </row>
    <row r="34" spans="1:11" x14ac:dyDescent="0.25">
      <c r="E34" s="26"/>
      <c r="K34" s="26"/>
    </row>
    <row r="35" spans="1:11" x14ac:dyDescent="0.25">
      <c r="E35" s="26"/>
    </row>
    <row r="36" spans="1:11" x14ac:dyDescent="0.25">
      <c r="E36" s="26"/>
    </row>
    <row r="37" spans="1:11" x14ac:dyDescent="0.25">
      <c r="E37" s="26"/>
    </row>
    <row r="38" spans="1:11" x14ac:dyDescent="0.25">
      <c r="E38" s="26"/>
    </row>
    <row r="39" spans="1:11" x14ac:dyDescent="0.25">
      <c r="E39" s="26"/>
    </row>
    <row r="40" spans="1:11" x14ac:dyDescent="0.25">
      <c r="E40" s="26"/>
    </row>
    <row r="41" spans="1:11" x14ac:dyDescent="0.25">
      <c r="E41" s="26"/>
    </row>
    <row r="42" spans="1:11" x14ac:dyDescent="0.25">
      <c r="E42" s="26"/>
    </row>
    <row r="43" spans="1:11" x14ac:dyDescent="0.25">
      <c r="E43" s="26"/>
    </row>
    <row r="44" spans="1:11" x14ac:dyDescent="0.25">
      <c r="E44" s="26"/>
    </row>
    <row r="45" spans="1:11" x14ac:dyDescent="0.25">
      <c r="E45" s="26"/>
    </row>
    <row r="46" spans="1:11" x14ac:dyDescent="0.25">
      <c r="E46" s="26"/>
    </row>
    <row r="47" spans="1:11" x14ac:dyDescent="0.25">
      <c r="E47" s="26"/>
    </row>
    <row r="48" spans="1:11" x14ac:dyDescent="0.25">
      <c r="E48" s="26"/>
    </row>
    <row r="49" spans="5:5" x14ac:dyDescent="0.25">
      <c r="E49" s="26"/>
    </row>
    <row r="50" spans="5:5" x14ac:dyDescent="0.25">
      <c r="E50" s="26"/>
    </row>
    <row r="51" spans="5:5" x14ac:dyDescent="0.25">
      <c r="E51" s="26"/>
    </row>
    <row r="52" spans="5:5" x14ac:dyDescent="0.25">
      <c r="E52" s="26"/>
    </row>
    <row r="53" spans="5:5" x14ac:dyDescent="0.25">
      <c r="E53" s="26"/>
    </row>
  </sheetData>
  <scenarios current="2" sqref="B53:B55">
    <scenario name="Enthusiatic Response" locked="1" count="5" user="Elizabeth Durango-Cohen" comment="Created by Elizabeth Durango-Cohen on 6/3/2015_x000a_Modified by Elizabeth Durango-Cohen on 6/3/2015">
      <inputCells r="B5" val="35000" numFmtId="3"/>
      <inputCells r="B18" val="275000" numFmtId="8"/>
      <inputCells r="B19" val="40000" numFmtId="8"/>
      <inputCells r="B20" val="25000" numFmtId="8"/>
      <inputCells r="B21" val="20000" numFmtId="8"/>
    </scenario>
    <scenario name="Weak Market Response" locked="1" count="5" user="Elizabeth Durango-Cohen" comment="Created by Elizabeth Durango-Cohen on 6/3/2015">
      <inputCells r="B5" val="22000" numFmtId="3"/>
      <inputCells r="B18" val="220000" numFmtId="8"/>
      <inputCells r="B19" val="15000" numFmtId="8"/>
      <inputCells r="B20" val="10000" numFmtId="8"/>
      <inputCells r="B21" val="10000" numFmtId="8"/>
    </scenario>
    <scenario name="Going Out of Business Sale" locked="1" count="2" user="Elizabeth Durango-Cohen" comment="Created by Elizabeth Durango-Cohen on 6/3/2015">
      <inputCells r="B5" val="45000" numFmtId="3"/>
      <inputCells r="B6" val="22.5" numFmtId="8"/>
    </scenario>
  </scenarios>
  <mergeCells count="2">
    <mergeCell ref="A2:B2"/>
    <mergeCell ref="A3:B3"/>
  </mergeCells>
  <pageMargins left="0.7" right="0.7" top="0.75" bottom="0.75" header="0.3" footer="0.3"/>
  <pageSetup scale="63" orientation="landscape" r:id="rId1"/>
  <rowBreaks count="1" manualBreakCount="1">
    <brk id="1" max="16383" man="1"/>
  </rowBreaks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2"/>
  <sheetViews>
    <sheetView zoomScale="81" workbookViewId="0">
      <selection activeCell="B34" sqref="B34"/>
    </sheetView>
  </sheetViews>
  <sheetFormatPr defaultColWidth="8.77734375" defaultRowHeight="15.6" x14ac:dyDescent="0.3"/>
  <cols>
    <col min="1" max="1" width="30.44140625" style="49" bestFit="1" customWidth="1"/>
    <col min="2" max="2" width="11.44140625" style="51" bestFit="1" customWidth="1"/>
    <col min="3" max="3" width="22.44140625" style="68" customWidth="1"/>
    <col min="4" max="4" width="19.21875" style="49" customWidth="1"/>
    <col min="5" max="5" width="19" style="49" customWidth="1"/>
    <col min="6" max="6" width="9.6640625" style="49" customWidth="1"/>
    <col min="7" max="7" width="10" style="49" customWidth="1"/>
    <col min="8" max="9" width="9.77734375" style="49" customWidth="1"/>
    <col min="10" max="10" width="9.21875" style="49" bestFit="1" customWidth="1"/>
    <col min="11" max="12" width="10.109375" style="49" bestFit="1" customWidth="1"/>
    <col min="13" max="17" width="10.21875" style="49" bestFit="1" customWidth="1"/>
    <col min="18" max="252" width="9.109375" style="49"/>
    <col min="253" max="253" width="37" style="49" customWidth="1"/>
    <col min="254" max="254" width="15.33203125" style="49" customWidth="1"/>
    <col min="255" max="255" width="22.44140625" style="49" customWidth="1"/>
    <col min="256" max="256" width="13.44140625" style="49" customWidth="1"/>
    <col min="257" max="257" width="13.109375" style="49" customWidth="1"/>
    <col min="258" max="259" width="13.44140625" style="49" customWidth="1"/>
    <col min="260" max="260" width="9.109375" style="49"/>
    <col min="261" max="261" width="10.109375" style="49" bestFit="1" customWidth="1"/>
    <col min="262" max="262" width="9.6640625" style="49" customWidth="1"/>
    <col min="263" max="263" width="10" style="49" customWidth="1"/>
    <col min="264" max="265" width="9.77734375" style="49" customWidth="1"/>
    <col min="266" max="508" width="9.109375" style="49"/>
    <col min="509" max="509" width="37" style="49" customWidth="1"/>
    <col min="510" max="510" width="15.33203125" style="49" customWidth="1"/>
    <col min="511" max="511" width="22.44140625" style="49" customWidth="1"/>
    <col min="512" max="512" width="13.44140625" style="49" customWidth="1"/>
    <col min="513" max="513" width="13.109375" style="49" customWidth="1"/>
    <col min="514" max="515" width="13.44140625" style="49" customWidth="1"/>
    <col min="516" max="516" width="9.109375" style="49"/>
    <col min="517" max="517" width="10.109375" style="49" bestFit="1" customWidth="1"/>
    <col min="518" max="518" width="9.6640625" style="49" customWidth="1"/>
    <col min="519" max="519" width="10" style="49" customWidth="1"/>
    <col min="520" max="521" width="9.77734375" style="49" customWidth="1"/>
    <col min="522" max="764" width="9.109375" style="49"/>
    <col min="765" max="765" width="37" style="49" customWidth="1"/>
    <col min="766" max="766" width="15.33203125" style="49" customWidth="1"/>
    <col min="767" max="767" width="22.44140625" style="49" customWidth="1"/>
    <col min="768" max="768" width="13.44140625" style="49" customWidth="1"/>
    <col min="769" max="769" width="13.109375" style="49" customWidth="1"/>
    <col min="770" max="771" width="13.44140625" style="49" customWidth="1"/>
    <col min="772" max="772" width="9.109375" style="49"/>
    <col min="773" max="773" width="10.109375" style="49" bestFit="1" customWidth="1"/>
    <col min="774" max="774" width="9.6640625" style="49" customWidth="1"/>
    <col min="775" max="775" width="10" style="49" customWidth="1"/>
    <col min="776" max="777" width="9.77734375" style="49" customWidth="1"/>
    <col min="778" max="1020" width="9.109375" style="49"/>
    <col min="1021" max="1021" width="37" style="49" customWidth="1"/>
    <col min="1022" max="1022" width="15.33203125" style="49" customWidth="1"/>
    <col min="1023" max="1023" width="22.44140625" style="49" customWidth="1"/>
    <col min="1024" max="1024" width="13.44140625" style="49" customWidth="1"/>
    <col min="1025" max="1025" width="13.109375" style="49" customWidth="1"/>
    <col min="1026" max="1027" width="13.44140625" style="49" customWidth="1"/>
    <col min="1028" max="1028" width="9.109375" style="49"/>
    <col min="1029" max="1029" width="10.109375" style="49" bestFit="1" customWidth="1"/>
    <col min="1030" max="1030" width="9.6640625" style="49" customWidth="1"/>
    <col min="1031" max="1031" width="10" style="49" customWidth="1"/>
    <col min="1032" max="1033" width="9.77734375" style="49" customWidth="1"/>
    <col min="1034" max="1276" width="9.109375" style="49"/>
    <col min="1277" max="1277" width="37" style="49" customWidth="1"/>
    <col min="1278" max="1278" width="15.33203125" style="49" customWidth="1"/>
    <col min="1279" max="1279" width="22.44140625" style="49" customWidth="1"/>
    <col min="1280" max="1280" width="13.44140625" style="49" customWidth="1"/>
    <col min="1281" max="1281" width="13.109375" style="49" customWidth="1"/>
    <col min="1282" max="1283" width="13.44140625" style="49" customWidth="1"/>
    <col min="1284" max="1284" width="9.109375" style="49"/>
    <col min="1285" max="1285" width="10.109375" style="49" bestFit="1" customWidth="1"/>
    <col min="1286" max="1286" width="9.6640625" style="49" customWidth="1"/>
    <col min="1287" max="1287" width="10" style="49" customWidth="1"/>
    <col min="1288" max="1289" width="9.77734375" style="49" customWidth="1"/>
    <col min="1290" max="1532" width="9.109375" style="49"/>
    <col min="1533" max="1533" width="37" style="49" customWidth="1"/>
    <col min="1534" max="1534" width="15.33203125" style="49" customWidth="1"/>
    <col min="1535" max="1535" width="22.44140625" style="49" customWidth="1"/>
    <col min="1536" max="1536" width="13.44140625" style="49" customWidth="1"/>
    <col min="1537" max="1537" width="13.109375" style="49" customWidth="1"/>
    <col min="1538" max="1539" width="13.44140625" style="49" customWidth="1"/>
    <col min="1540" max="1540" width="9.109375" style="49"/>
    <col min="1541" max="1541" width="10.109375" style="49" bestFit="1" customWidth="1"/>
    <col min="1542" max="1542" width="9.6640625" style="49" customWidth="1"/>
    <col min="1543" max="1543" width="10" style="49" customWidth="1"/>
    <col min="1544" max="1545" width="9.77734375" style="49" customWidth="1"/>
    <col min="1546" max="1788" width="9.109375" style="49"/>
    <col min="1789" max="1789" width="37" style="49" customWidth="1"/>
    <col min="1790" max="1790" width="15.33203125" style="49" customWidth="1"/>
    <col min="1791" max="1791" width="22.44140625" style="49" customWidth="1"/>
    <col min="1792" max="1792" width="13.44140625" style="49" customWidth="1"/>
    <col min="1793" max="1793" width="13.109375" style="49" customWidth="1"/>
    <col min="1794" max="1795" width="13.44140625" style="49" customWidth="1"/>
    <col min="1796" max="1796" width="9.109375" style="49"/>
    <col min="1797" max="1797" width="10.109375" style="49" bestFit="1" customWidth="1"/>
    <col min="1798" max="1798" width="9.6640625" style="49" customWidth="1"/>
    <col min="1799" max="1799" width="10" style="49" customWidth="1"/>
    <col min="1800" max="1801" width="9.77734375" style="49" customWidth="1"/>
    <col min="1802" max="2044" width="9.109375" style="49"/>
    <col min="2045" max="2045" width="37" style="49" customWidth="1"/>
    <col min="2046" max="2046" width="15.33203125" style="49" customWidth="1"/>
    <col min="2047" max="2047" width="22.44140625" style="49" customWidth="1"/>
    <col min="2048" max="2048" width="13.44140625" style="49" customWidth="1"/>
    <col min="2049" max="2049" width="13.109375" style="49" customWidth="1"/>
    <col min="2050" max="2051" width="13.44140625" style="49" customWidth="1"/>
    <col min="2052" max="2052" width="9.109375" style="49"/>
    <col min="2053" max="2053" width="10.109375" style="49" bestFit="1" customWidth="1"/>
    <col min="2054" max="2054" width="9.6640625" style="49" customWidth="1"/>
    <col min="2055" max="2055" width="10" style="49" customWidth="1"/>
    <col min="2056" max="2057" width="9.77734375" style="49" customWidth="1"/>
    <col min="2058" max="2300" width="9.109375" style="49"/>
    <col min="2301" max="2301" width="37" style="49" customWidth="1"/>
    <col min="2302" max="2302" width="15.33203125" style="49" customWidth="1"/>
    <col min="2303" max="2303" width="22.44140625" style="49" customWidth="1"/>
    <col min="2304" max="2304" width="13.44140625" style="49" customWidth="1"/>
    <col min="2305" max="2305" width="13.109375" style="49" customWidth="1"/>
    <col min="2306" max="2307" width="13.44140625" style="49" customWidth="1"/>
    <col min="2308" max="2308" width="9.109375" style="49"/>
    <col min="2309" max="2309" width="10.109375" style="49" bestFit="1" customWidth="1"/>
    <col min="2310" max="2310" width="9.6640625" style="49" customWidth="1"/>
    <col min="2311" max="2311" width="10" style="49" customWidth="1"/>
    <col min="2312" max="2313" width="9.77734375" style="49" customWidth="1"/>
    <col min="2314" max="2556" width="9.109375" style="49"/>
    <col min="2557" max="2557" width="37" style="49" customWidth="1"/>
    <col min="2558" max="2558" width="15.33203125" style="49" customWidth="1"/>
    <col min="2559" max="2559" width="22.44140625" style="49" customWidth="1"/>
    <col min="2560" max="2560" width="13.44140625" style="49" customWidth="1"/>
    <col min="2561" max="2561" width="13.109375" style="49" customWidth="1"/>
    <col min="2562" max="2563" width="13.44140625" style="49" customWidth="1"/>
    <col min="2564" max="2564" width="9.109375" style="49"/>
    <col min="2565" max="2565" width="10.109375" style="49" bestFit="1" customWidth="1"/>
    <col min="2566" max="2566" width="9.6640625" style="49" customWidth="1"/>
    <col min="2567" max="2567" width="10" style="49" customWidth="1"/>
    <col min="2568" max="2569" width="9.77734375" style="49" customWidth="1"/>
    <col min="2570" max="2812" width="9.109375" style="49"/>
    <col min="2813" max="2813" width="37" style="49" customWidth="1"/>
    <col min="2814" max="2814" width="15.33203125" style="49" customWidth="1"/>
    <col min="2815" max="2815" width="22.44140625" style="49" customWidth="1"/>
    <col min="2816" max="2816" width="13.44140625" style="49" customWidth="1"/>
    <col min="2817" max="2817" width="13.109375" style="49" customWidth="1"/>
    <col min="2818" max="2819" width="13.44140625" style="49" customWidth="1"/>
    <col min="2820" max="2820" width="9.109375" style="49"/>
    <col min="2821" max="2821" width="10.109375" style="49" bestFit="1" customWidth="1"/>
    <col min="2822" max="2822" width="9.6640625" style="49" customWidth="1"/>
    <col min="2823" max="2823" width="10" style="49" customWidth="1"/>
    <col min="2824" max="2825" width="9.77734375" style="49" customWidth="1"/>
    <col min="2826" max="3068" width="9.109375" style="49"/>
    <col min="3069" max="3069" width="37" style="49" customWidth="1"/>
    <col min="3070" max="3070" width="15.33203125" style="49" customWidth="1"/>
    <col min="3071" max="3071" width="22.44140625" style="49" customWidth="1"/>
    <col min="3072" max="3072" width="13.44140625" style="49" customWidth="1"/>
    <col min="3073" max="3073" width="13.109375" style="49" customWidth="1"/>
    <col min="3074" max="3075" width="13.44140625" style="49" customWidth="1"/>
    <col min="3076" max="3076" width="9.109375" style="49"/>
    <col min="3077" max="3077" width="10.109375" style="49" bestFit="1" customWidth="1"/>
    <col min="3078" max="3078" width="9.6640625" style="49" customWidth="1"/>
    <col min="3079" max="3079" width="10" style="49" customWidth="1"/>
    <col min="3080" max="3081" width="9.77734375" style="49" customWidth="1"/>
    <col min="3082" max="3324" width="9.109375" style="49"/>
    <col min="3325" max="3325" width="37" style="49" customWidth="1"/>
    <col min="3326" max="3326" width="15.33203125" style="49" customWidth="1"/>
    <col min="3327" max="3327" width="22.44140625" style="49" customWidth="1"/>
    <col min="3328" max="3328" width="13.44140625" style="49" customWidth="1"/>
    <col min="3329" max="3329" width="13.109375" style="49" customWidth="1"/>
    <col min="3330" max="3331" width="13.44140625" style="49" customWidth="1"/>
    <col min="3332" max="3332" width="9.109375" style="49"/>
    <col min="3333" max="3333" width="10.109375" style="49" bestFit="1" customWidth="1"/>
    <col min="3334" max="3334" width="9.6640625" style="49" customWidth="1"/>
    <col min="3335" max="3335" width="10" style="49" customWidth="1"/>
    <col min="3336" max="3337" width="9.77734375" style="49" customWidth="1"/>
    <col min="3338" max="3580" width="9.109375" style="49"/>
    <col min="3581" max="3581" width="37" style="49" customWidth="1"/>
    <col min="3582" max="3582" width="15.33203125" style="49" customWidth="1"/>
    <col min="3583" max="3583" width="22.44140625" style="49" customWidth="1"/>
    <col min="3584" max="3584" width="13.44140625" style="49" customWidth="1"/>
    <col min="3585" max="3585" width="13.109375" style="49" customWidth="1"/>
    <col min="3586" max="3587" width="13.44140625" style="49" customWidth="1"/>
    <col min="3588" max="3588" width="9.109375" style="49"/>
    <col min="3589" max="3589" width="10.109375" style="49" bestFit="1" customWidth="1"/>
    <col min="3590" max="3590" width="9.6640625" style="49" customWidth="1"/>
    <col min="3591" max="3591" width="10" style="49" customWidth="1"/>
    <col min="3592" max="3593" width="9.77734375" style="49" customWidth="1"/>
    <col min="3594" max="3836" width="9.109375" style="49"/>
    <col min="3837" max="3837" width="37" style="49" customWidth="1"/>
    <col min="3838" max="3838" width="15.33203125" style="49" customWidth="1"/>
    <col min="3839" max="3839" width="22.44140625" style="49" customWidth="1"/>
    <col min="3840" max="3840" width="13.44140625" style="49" customWidth="1"/>
    <col min="3841" max="3841" width="13.109375" style="49" customWidth="1"/>
    <col min="3842" max="3843" width="13.44140625" style="49" customWidth="1"/>
    <col min="3844" max="3844" width="9.109375" style="49"/>
    <col min="3845" max="3845" width="10.109375" style="49" bestFit="1" customWidth="1"/>
    <col min="3846" max="3846" width="9.6640625" style="49" customWidth="1"/>
    <col min="3847" max="3847" width="10" style="49" customWidth="1"/>
    <col min="3848" max="3849" width="9.77734375" style="49" customWidth="1"/>
    <col min="3850" max="4092" width="9.109375" style="49"/>
    <col min="4093" max="4093" width="37" style="49" customWidth="1"/>
    <col min="4094" max="4094" width="15.33203125" style="49" customWidth="1"/>
    <col min="4095" max="4095" width="22.44140625" style="49" customWidth="1"/>
    <col min="4096" max="4096" width="13.44140625" style="49" customWidth="1"/>
    <col min="4097" max="4097" width="13.109375" style="49" customWidth="1"/>
    <col min="4098" max="4099" width="13.44140625" style="49" customWidth="1"/>
    <col min="4100" max="4100" width="9.109375" style="49"/>
    <col min="4101" max="4101" width="10.109375" style="49" bestFit="1" customWidth="1"/>
    <col min="4102" max="4102" width="9.6640625" style="49" customWidth="1"/>
    <col min="4103" max="4103" width="10" style="49" customWidth="1"/>
    <col min="4104" max="4105" width="9.77734375" style="49" customWidth="1"/>
    <col min="4106" max="4348" width="9.109375" style="49"/>
    <col min="4349" max="4349" width="37" style="49" customWidth="1"/>
    <col min="4350" max="4350" width="15.33203125" style="49" customWidth="1"/>
    <col min="4351" max="4351" width="22.44140625" style="49" customWidth="1"/>
    <col min="4352" max="4352" width="13.44140625" style="49" customWidth="1"/>
    <col min="4353" max="4353" width="13.109375" style="49" customWidth="1"/>
    <col min="4354" max="4355" width="13.44140625" style="49" customWidth="1"/>
    <col min="4356" max="4356" width="9.109375" style="49"/>
    <col min="4357" max="4357" width="10.109375" style="49" bestFit="1" customWidth="1"/>
    <col min="4358" max="4358" width="9.6640625" style="49" customWidth="1"/>
    <col min="4359" max="4359" width="10" style="49" customWidth="1"/>
    <col min="4360" max="4361" width="9.77734375" style="49" customWidth="1"/>
    <col min="4362" max="4604" width="9.109375" style="49"/>
    <col min="4605" max="4605" width="37" style="49" customWidth="1"/>
    <col min="4606" max="4606" width="15.33203125" style="49" customWidth="1"/>
    <col min="4607" max="4607" width="22.44140625" style="49" customWidth="1"/>
    <col min="4608" max="4608" width="13.44140625" style="49" customWidth="1"/>
    <col min="4609" max="4609" width="13.109375" style="49" customWidth="1"/>
    <col min="4610" max="4611" width="13.44140625" style="49" customWidth="1"/>
    <col min="4612" max="4612" width="9.109375" style="49"/>
    <col min="4613" max="4613" width="10.109375" style="49" bestFit="1" customWidth="1"/>
    <col min="4614" max="4614" width="9.6640625" style="49" customWidth="1"/>
    <col min="4615" max="4615" width="10" style="49" customWidth="1"/>
    <col min="4616" max="4617" width="9.77734375" style="49" customWidth="1"/>
    <col min="4618" max="4860" width="9.109375" style="49"/>
    <col min="4861" max="4861" width="37" style="49" customWidth="1"/>
    <col min="4862" max="4862" width="15.33203125" style="49" customWidth="1"/>
    <col min="4863" max="4863" width="22.44140625" style="49" customWidth="1"/>
    <col min="4864" max="4864" width="13.44140625" style="49" customWidth="1"/>
    <col min="4865" max="4865" width="13.109375" style="49" customWidth="1"/>
    <col min="4866" max="4867" width="13.44140625" style="49" customWidth="1"/>
    <col min="4868" max="4868" width="9.109375" style="49"/>
    <col min="4869" max="4869" width="10.109375" style="49" bestFit="1" customWidth="1"/>
    <col min="4870" max="4870" width="9.6640625" style="49" customWidth="1"/>
    <col min="4871" max="4871" width="10" style="49" customWidth="1"/>
    <col min="4872" max="4873" width="9.77734375" style="49" customWidth="1"/>
    <col min="4874" max="5116" width="9.109375" style="49"/>
    <col min="5117" max="5117" width="37" style="49" customWidth="1"/>
    <col min="5118" max="5118" width="15.33203125" style="49" customWidth="1"/>
    <col min="5119" max="5119" width="22.44140625" style="49" customWidth="1"/>
    <col min="5120" max="5120" width="13.44140625" style="49" customWidth="1"/>
    <col min="5121" max="5121" width="13.109375" style="49" customWidth="1"/>
    <col min="5122" max="5123" width="13.44140625" style="49" customWidth="1"/>
    <col min="5124" max="5124" width="9.109375" style="49"/>
    <col min="5125" max="5125" width="10.109375" style="49" bestFit="1" customWidth="1"/>
    <col min="5126" max="5126" width="9.6640625" style="49" customWidth="1"/>
    <col min="5127" max="5127" width="10" style="49" customWidth="1"/>
    <col min="5128" max="5129" width="9.77734375" style="49" customWidth="1"/>
    <col min="5130" max="5372" width="9.109375" style="49"/>
    <col min="5373" max="5373" width="37" style="49" customWidth="1"/>
    <col min="5374" max="5374" width="15.33203125" style="49" customWidth="1"/>
    <col min="5375" max="5375" width="22.44140625" style="49" customWidth="1"/>
    <col min="5376" max="5376" width="13.44140625" style="49" customWidth="1"/>
    <col min="5377" max="5377" width="13.109375" style="49" customWidth="1"/>
    <col min="5378" max="5379" width="13.44140625" style="49" customWidth="1"/>
    <col min="5380" max="5380" width="9.109375" style="49"/>
    <col min="5381" max="5381" width="10.109375" style="49" bestFit="1" customWidth="1"/>
    <col min="5382" max="5382" width="9.6640625" style="49" customWidth="1"/>
    <col min="5383" max="5383" width="10" style="49" customWidth="1"/>
    <col min="5384" max="5385" width="9.77734375" style="49" customWidth="1"/>
    <col min="5386" max="5628" width="9.109375" style="49"/>
    <col min="5629" max="5629" width="37" style="49" customWidth="1"/>
    <col min="5630" max="5630" width="15.33203125" style="49" customWidth="1"/>
    <col min="5631" max="5631" width="22.44140625" style="49" customWidth="1"/>
    <col min="5632" max="5632" width="13.44140625" style="49" customWidth="1"/>
    <col min="5633" max="5633" width="13.109375" style="49" customWidth="1"/>
    <col min="5634" max="5635" width="13.44140625" style="49" customWidth="1"/>
    <col min="5636" max="5636" width="9.109375" style="49"/>
    <col min="5637" max="5637" width="10.109375" style="49" bestFit="1" customWidth="1"/>
    <col min="5638" max="5638" width="9.6640625" style="49" customWidth="1"/>
    <col min="5639" max="5639" width="10" style="49" customWidth="1"/>
    <col min="5640" max="5641" width="9.77734375" style="49" customWidth="1"/>
    <col min="5642" max="5884" width="9.109375" style="49"/>
    <col min="5885" max="5885" width="37" style="49" customWidth="1"/>
    <col min="5886" max="5886" width="15.33203125" style="49" customWidth="1"/>
    <col min="5887" max="5887" width="22.44140625" style="49" customWidth="1"/>
    <col min="5888" max="5888" width="13.44140625" style="49" customWidth="1"/>
    <col min="5889" max="5889" width="13.109375" style="49" customWidth="1"/>
    <col min="5890" max="5891" width="13.44140625" style="49" customWidth="1"/>
    <col min="5892" max="5892" width="9.109375" style="49"/>
    <col min="5893" max="5893" width="10.109375" style="49" bestFit="1" customWidth="1"/>
    <col min="5894" max="5894" width="9.6640625" style="49" customWidth="1"/>
    <col min="5895" max="5895" width="10" style="49" customWidth="1"/>
    <col min="5896" max="5897" width="9.77734375" style="49" customWidth="1"/>
    <col min="5898" max="6140" width="9.109375" style="49"/>
    <col min="6141" max="6141" width="37" style="49" customWidth="1"/>
    <col min="6142" max="6142" width="15.33203125" style="49" customWidth="1"/>
    <col min="6143" max="6143" width="22.44140625" style="49" customWidth="1"/>
    <col min="6144" max="6144" width="13.44140625" style="49" customWidth="1"/>
    <col min="6145" max="6145" width="13.109375" style="49" customWidth="1"/>
    <col min="6146" max="6147" width="13.44140625" style="49" customWidth="1"/>
    <col min="6148" max="6148" width="9.109375" style="49"/>
    <col min="6149" max="6149" width="10.109375" style="49" bestFit="1" customWidth="1"/>
    <col min="6150" max="6150" width="9.6640625" style="49" customWidth="1"/>
    <col min="6151" max="6151" width="10" style="49" customWidth="1"/>
    <col min="6152" max="6153" width="9.77734375" style="49" customWidth="1"/>
    <col min="6154" max="6396" width="9.109375" style="49"/>
    <col min="6397" max="6397" width="37" style="49" customWidth="1"/>
    <col min="6398" max="6398" width="15.33203125" style="49" customWidth="1"/>
    <col min="6399" max="6399" width="22.44140625" style="49" customWidth="1"/>
    <col min="6400" max="6400" width="13.44140625" style="49" customWidth="1"/>
    <col min="6401" max="6401" width="13.109375" style="49" customWidth="1"/>
    <col min="6402" max="6403" width="13.44140625" style="49" customWidth="1"/>
    <col min="6404" max="6404" width="9.109375" style="49"/>
    <col min="6405" max="6405" width="10.109375" style="49" bestFit="1" customWidth="1"/>
    <col min="6406" max="6406" width="9.6640625" style="49" customWidth="1"/>
    <col min="6407" max="6407" width="10" style="49" customWidth="1"/>
    <col min="6408" max="6409" width="9.77734375" style="49" customWidth="1"/>
    <col min="6410" max="6652" width="9.109375" style="49"/>
    <col min="6653" max="6653" width="37" style="49" customWidth="1"/>
    <col min="6654" max="6654" width="15.33203125" style="49" customWidth="1"/>
    <col min="6655" max="6655" width="22.44140625" style="49" customWidth="1"/>
    <col min="6656" max="6656" width="13.44140625" style="49" customWidth="1"/>
    <col min="6657" max="6657" width="13.109375" style="49" customWidth="1"/>
    <col min="6658" max="6659" width="13.44140625" style="49" customWidth="1"/>
    <col min="6660" max="6660" width="9.109375" style="49"/>
    <col min="6661" max="6661" width="10.109375" style="49" bestFit="1" customWidth="1"/>
    <col min="6662" max="6662" width="9.6640625" style="49" customWidth="1"/>
    <col min="6663" max="6663" width="10" style="49" customWidth="1"/>
    <col min="6664" max="6665" width="9.77734375" style="49" customWidth="1"/>
    <col min="6666" max="6908" width="9.109375" style="49"/>
    <col min="6909" max="6909" width="37" style="49" customWidth="1"/>
    <col min="6910" max="6910" width="15.33203125" style="49" customWidth="1"/>
    <col min="6911" max="6911" width="22.44140625" style="49" customWidth="1"/>
    <col min="6912" max="6912" width="13.44140625" style="49" customWidth="1"/>
    <col min="6913" max="6913" width="13.109375" style="49" customWidth="1"/>
    <col min="6914" max="6915" width="13.44140625" style="49" customWidth="1"/>
    <col min="6916" max="6916" width="9.109375" style="49"/>
    <col min="6917" max="6917" width="10.109375" style="49" bestFit="1" customWidth="1"/>
    <col min="6918" max="6918" width="9.6640625" style="49" customWidth="1"/>
    <col min="6919" max="6919" width="10" style="49" customWidth="1"/>
    <col min="6920" max="6921" width="9.77734375" style="49" customWidth="1"/>
    <col min="6922" max="7164" width="9.109375" style="49"/>
    <col min="7165" max="7165" width="37" style="49" customWidth="1"/>
    <col min="7166" max="7166" width="15.33203125" style="49" customWidth="1"/>
    <col min="7167" max="7167" width="22.44140625" style="49" customWidth="1"/>
    <col min="7168" max="7168" width="13.44140625" style="49" customWidth="1"/>
    <col min="7169" max="7169" width="13.109375" style="49" customWidth="1"/>
    <col min="7170" max="7171" width="13.44140625" style="49" customWidth="1"/>
    <col min="7172" max="7172" width="9.109375" style="49"/>
    <col min="7173" max="7173" width="10.109375" style="49" bestFit="1" customWidth="1"/>
    <col min="7174" max="7174" width="9.6640625" style="49" customWidth="1"/>
    <col min="7175" max="7175" width="10" style="49" customWidth="1"/>
    <col min="7176" max="7177" width="9.77734375" style="49" customWidth="1"/>
    <col min="7178" max="7420" width="9.109375" style="49"/>
    <col min="7421" max="7421" width="37" style="49" customWidth="1"/>
    <col min="7422" max="7422" width="15.33203125" style="49" customWidth="1"/>
    <col min="7423" max="7423" width="22.44140625" style="49" customWidth="1"/>
    <col min="7424" max="7424" width="13.44140625" style="49" customWidth="1"/>
    <col min="7425" max="7425" width="13.109375" style="49" customWidth="1"/>
    <col min="7426" max="7427" width="13.44140625" style="49" customWidth="1"/>
    <col min="7428" max="7428" width="9.109375" style="49"/>
    <col min="7429" max="7429" width="10.109375" style="49" bestFit="1" customWidth="1"/>
    <col min="7430" max="7430" width="9.6640625" style="49" customWidth="1"/>
    <col min="7431" max="7431" width="10" style="49" customWidth="1"/>
    <col min="7432" max="7433" width="9.77734375" style="49" customWidth="1"/>
    <col min="7434" max="7676" width="9.109375" style="49"/>
    <col min="7677" max="7677" width="37" style="49" customWidth="1"/>
    <col min="7678" max="7678" width="15.33203125" style="49" customWidth="1"/>
    <col min="7679" max="7679" width="22.44140625" style="49" customWidth="1"/>
    <col min="7680" max="7680" width="13.44140625" style="49" customWidth="1"/>
    <col min="7681" max="7681" width="13.109375" style="49" customWidth="1"/>
    <col min="7682" max="7683" width="13.44140625" style="49" customWidth="1"/>
    <col min="7684" max="7684" width="9.109375" style="49"/>
    <col min="7685" max="7685" width="10.109375" style="49" bestFit="1" customWidth="1"/>
    <col min="7686" max="7686" width="9.6640625" style="49" customWidth="1"/>
    <col min="7687" max="7687" width="10" style="49" customWidth="1"/>
    <col min="7688" max="7689" width="9.77734375" style="49" customWidth="1"/>
    <col min="7690" max="7932" width="9.109375" style="49"/>
    <col min="7933" max="7933" width="37" style="49" customWidth="1"/>
    <col min="7934" max="7934" width="15.33203125" style="49" customWidth="1"/>
    <col min="7935" max="7935" width="22.44140625" style="49" customWidth="1"/>
    <col min="7936" max="7936" width="13.44140625" style="49" customWidth="1"/>
    <col min="7937" max="7937" width="13.109375" style="49" customWidth="1"/>
    <col min="7938" max="7939" width="13.44140625" style="49" customWidth="1"/>
    <col min="7940" max="7940" width="9.109375" style="49"/>
    <col min="7941" max="7941" width="10.109375" style="49" bestFit="1" customWidth="1"/>
    <col min="7942" max="7942" width="9.6640625" style="49" customWidth="1"/>
    <col min="7943" max="7943" width="10" style="49" customWidth="1"/>
    <col min="7944" max="7945" width="9.77734375" style="49" customWidth="1"/>
    <col min="7946" max="8188" width="9.109375" style="49"/>
    <col min="8189" max="8189" width="37" style="49" customWidth="1"/>
    <col min="8190" max="8190" width="15.33203125" style="49" customWidth="1"/>
    <col min="8191" max="8191" width="22.44140625" style="49" customWidth="1"/>
    <col min="8192" max="8192" width="13.44140625" style="49" customWidth="1"/>
    <col min="8193" max="8193" width="13.109375" style="49" customWidth="1"/>
    <col min="8194" max="8195" width="13.44140625" style="49" customWidth="1"/>
    <col min="8196" max="8196" width="9.109375" style="49"/>
    <col min="8197" max="8197" width="10.109375" style="49" bestFit="1" customWidth="1"/>
    <col min="8198" max="8198" width="9.6640625" style="49" customWidth="1"/>
    <col min="8199" max="8199" width="10" style="49" customWidth="1"/>
    <col min="8200" max="8201" width="9.77734375" style="49" customWidth="1"/>
    <col min="8202" max="8444" width="9.109375" style="49"/>
    <col min="8445" max="8445" width="37" style="49" customWidth="1"/>
    <col min="8446" max="8446" width="15.33203125" style="49" customWidth="1"/>
    <col min="8447" max="8447" width="22.44140625" style="49" customWidth="1"/>
    <col min="8448" max="8448" width="13.44140625" style="49" customWidth="1"/>
    <col min="8449" max="8449" width="13.109375" style="49" customWidth="1"/>
    <col min="8450" max="8451" width="13.44140625" style="49" customWidth="1"/>
    <col min="8452" max="8452" width="9.109375" style="49"/>
    <col min="8453" max="8453" width="10.109375" style="49" bestFit="1" customWidth="1"/>
    <col min="8454" max="8454" width="9.6640625" style="49" customWidth="1"/>
    <col min="8455" max="8455" width="10" style="49" customWidth="1"/>
    <col min="8456" max="8457" width="9.77734375" style="49" customWidth="1"/>
    <col min="8458" max="8700" width="9.109375" style="49"/>
    <col min="8701" max="8701" width="37" style="49" customWidth="1"/>
    <col min="8702" max="8702" width="15.33203125" style="49" customWidth="1"/>
    <col min="8703" max="8703" width="22.44140625" style="49" customWidth="1"/>
    <col min="8704" max="8704" width="13.44140625" style="49" customWidth="1"/>
    <col min="8705" max="8705" width="13.109375" style="49" customWidth="1"/>
    <col min="8706" max="8707" width="13.44140625" style="49" customWidth="1"/>
    <col min="8708" max="8708" width="9.109375" style="49"/>
    <col min="8709" max="8709" width="10.109375" style="49" bestFit="1" customWidth="1"/>
    <col min="8710" max="8710" width="9.6640625" style="49" customWidth="1"/>
    <col min="8711" max="8711" width="10" style="49" customWidth="1"/>
    <col min="8712" max="8713" width="9.77734375" style="49" customWidth="1"/>
    <col min="8714" max="8956" width="9.109375" style="49"/>
    <col min="8957" max="8957" width="37" style="49" customWidth="1"/>
    <col min="8958" max="8958" width="15.33203125" style="49" customWidth="1"/>
    <col min="8959" max="8959" width="22.44140625" style="49" customWidth="1"/>
    <col min="8960" max="8960" width="13.44140625" style="49" customWidth="1"/>
    <col min="8961" max="8961" width="13.109375" style="49" customWidth="1"/>
    <col min="8962" max="8963" width="13.44140625" style="49" customWidth="1"/>
    <col min="8964" max="8964" width="9.109375" style="49"/>
    <col min="8965" max="8965" width="10.109375" style="49" bestFit="1" customWidth="1"/>
    <col min="8966" max="8966" width="9.6640625" style="49" customWidth="1"/>
    <col min="8967" max="8967" width="10" style="49" customWidth="1"/>
    <col min="8968" max="8969" width="9.77734375" style="49" customWidth="1"/>
    <col min="8970" max="9212" width="9.109375" style="49"/>
    <col min="9213" max="9213" width="37" style="49" customWidth="1"/>
    <col min="9214" max="9214" width="15.33203125" style="49" customWidth="1"/>
    <col min="9215" max="9215" width="22.44140625" style="49" customWidth="1"/>
    <col min="9216" max="9216" width="13.44140625" style="49" customWidth="1"/>
    <col min="9217" max="9217" width="13.109375" style="49" customWidth="1"/>
    <col min="9218" max="9219" width="13.44140625" style="49" customWidth="1"/>
    <col min="9220" max="9220" width="9.109375" style="49"/>
    <col min="9221" max="9221" width="10.109375" style="49" bestFit="1" customWidth="1"/>
    <col min="9222" max="9222" width="9.6640625" style="49" customWidth="1"/>
    <col min="9223" max="9223" width="10" style="49" customWidth="1"/>
    <col min="9224" max="9225" width="9.77734375" style="49" customWidth="1"/>
    <col min="9226" max="9468" width="9.109375" style="49"/>
    <col min="9469" max="9469" width="37" style="49" customWidth="1"/>
    <col min="9470" max="9470" width="15.33203125" style="49" customWidth="1"/>
    <col min="9471" max="9471" width="22.44140625" style="49" customWidth="1"/>
    <col min="9472" max="9472" width="13.44140625" style="49" customWidth="1"/>
    <col min="9473" max="9473" width="13.109375" style="49" customWidth="1"/>
    <col min="9474" max="9475" width="13.44140625" style="49" customWidth="1"/>
    <col min="9476" max="9476" width="9.109375" style="49"/>
    <col min="9477" max="9477" width="10.109375" style="49" bestFit="1" customWidth="1"/>
    <col min="9478" max="9478" width="9.6640625" style="49" customWidth="1"/>
    <col min="9479" max="9479" width="10" style="49" customWidth="1"/>
    <col min="9480" max="9481" width="9.77734375" style="49" customWidth="1"/>
    <col min="9482" max="9724" width="9.109375" style="49"/>
    <col min="9725" max="9725" width="37" style="49" customWidth="1"/>
    <col min="9726" max="9726" width="15.33203125" style="49" customWidth="1"/>
    <col min="9727" max="9727" width="22.44140625" style="49" customWidth="1"/>
    <col min="9728" max="9728" width="13.44140625" style="49" customWidth="1"/>
    <col min="9729" max="9729" width="13.109375" style="49" customWidth="1"/>
    <col min="9730" max="9731" width="13.44140625" style="49" customWidth="1"/>
    <col min="9732" max="9732" width="9.109375" style="49"/>
    <col min="9733" max="9733" width="10.109375" style="49" bestFit="1" customWidth="1"/>
    <col min="9734" max="9734" width="9.6640625" style="49" customWidth="1"/>
    <col min="9735" max="9735" width="10" style="49" customWidth="1"/>
    <col min="9736" max="9737" width="9.77734375" style="49" customWidth="1"/>
    <col min="9738" max="9980" width="9.109375" style="49"/>
    <col min="9981" max="9981" width="37" style="49" customWidth="1"/>
    <col min="9982" max="9982" width="15.33203125" style="49" customWidth="1"/>
    <col min="9983" max="9983" width="22.44140625" style="49" customWidth="1"/>
    <col min="9984" max="9984" width="13.44140625" style="49" customWidth="1"/>
    <col min="9985" max="9985" width="13.109375" style="49" customWidth="1"/>
    <col min="9986" max="9987" width="13.44140625" style="49" customWidth="1"/>
    <col min="9988" max="9988" width="9.109375" style="49"/>
    <col min="9989" max="9989" width="10.109375" style="49" bestFit="1" customWidth="1"/>
    <col min="9990" max="9990" width="9.6640625" style="49" customWidth="1"/>
    <col min="9991" max="9991" width="10" style="49" customWidth="1"/>
    <col min="9992" max="9993" width="9.77734375" style="49" customWidth="1"/>
    <col min="9994" max="10236" width="9.109375" style="49"/>
    <col min="10237" max="10237" width="37" style="49" customWidth="1"/>
    <col min="10238" max="10238" width="15.33203125" style="49" customWidth="1"/>
    <col min="10239" max="10239" width="22.44140625" style="49" customWidth="1"/>
    <col min="10240" max="10240" width="13.44140625" style="49" customWidth="1"/>
    <col min="10241" max="10241" width="13.109375" style="49" customWidth="1"/>
    <col min="10242" max="10243" width="13.44140625" style="49" customWidth="1"/>
    <col min="10244" max="10244" width="9.109375" style="49"/>
    <col min="10245" max="10245" width="10.109375" style="49" bestFit="1" customWidth="1"/>
    <col min="10246" max="10246" width="9.6640625" style="49" customWidth="1"/>
    <col min="10247" max="10247" width="10" style="49" customWidth="1"/>
    <col min="10248" max="10249" width="9.77734375" style="49" customWidth="1"/>
    <col min="10250" max="10492" width="9.109375" style="49"/>
    <col min="10493" max="10493" width="37" style="49" customWidth="1"/>
    <col min="10494" max="10494" width="15.33203125" style="49" customWidth="1"/>
    <col min="10495" max="10495" width="22.44140625" style="49" customWidth="1"/>
    <col min="10496" max="10496" width="13.44140625" style="49" customWidth="1"/>
    <col min="10497" max="10497" width="13.109375" style="49" customWidth="1"/>
    <col min="10498" max="10499" width="13.44140625" style="49" customWidth="1"/>
    <col min="10500" max="10500" width="9.109375" style="49"/>
    <col min="10501" max="10501" width="10.109375" style="49" bestFit="1" customWidth="1"/>
    <col min="10502" max="10502" width="9.6640625" style="49" customWidth="1"/>
    <col min="10503" max="10503" width="10" style="49" customWidth="1"/>
    <col min="10504" max="10505" width="9.77734375" style="49" customWidth="1"/>
    <col min="10506" max="10748" width="9.109375" style="49"/>
    <col min="10749" max="10749" width="37" style="49" customWidth="1"/>
    <col min="10750" max="10750" width="15.33203125" style="49" customWidth="1"/>
    <col min="10751" max="10751" width="22.44140625" style="49" customWidth="1"/>
    <col min="10752" max="10752" width="13.44140625" style="49" customWidth="1"/>
    <col min="10753" max="10753" width="13.109375" style="49" customWidth="1"/>
    <col min="10754" max="10755" width="13.44140625" style="49" customWidth="1"/>
    <col min="10756" max="10756" width="9.109375" style="49"/>
    <col min="10757" max="10757" width="10.109375" style="49" bestFit="1" customWidth="1"/>
    <col min="10758" max="10758" width="9.6640625" style="49" customWidth="1"/>
    <col min="10759" max="10759" width="10" style="49" customWidth="1"/>
    <col min="10760" max="10761" width="9.77734375" style="49" customWidth="1"/>
    <col min="10762" max="11004" width="9.109375" style="49"/>
    <col min="11005" max="11005" width="37" style="49" customWidth="1"/>
    <col min="11006" max="11006" width="15.33203125" style="49" customWidth="1"/>
    <col min="11007" max="11007" width="22.44140625" style="49" customWidth="1"/>
    <col min="11008" max="11008" width="13.44140625" style="49" customWidth="1"/>
    <col min="11009" max="11009" width="13.109375" style="49" customWidth="1"/>
    <col min="11010" max="11011" width="13.44140625" style="49" customWidth="1"/>
    <col min="11012" max="11012" width="9.109375" style="49"/>
    <col min="11013" max="11013" width="10.109375" style="49" bestFit="1" customWidth="1"/>
    <col min="11014" max="11014" width="9.6640625" style="49" customWidth="1"/>
    <col min="11015" max="11015" width="10" style="49" customWidth="1"/>
    <col min="11016" max="11017" width="9.77734375" style="49" customWidth="1"/>
    <col min="11018" max="11260" width="9.109375" style="49"/>
    <col min="11261" max="11261" width="37" style="49" customWidth="1"/>
    <col min="11262" max="11262" width="15.33203125" style="49" customWidth="1"/>
    <col min="11263" max="11263" width="22.44140625" style="49" customWidth="1"/>
    <col min="11264" max="11264" width="13.44140625" style="49" customWidth="1"/>
    <col min="11265" max="11265" width="13.109375" style="49" customWidth="1"/>
    <col min="11266" max="11267" width="13.44140625" style="49" customWidth="1"/>
    <col min="11268" max="11268" width="9.109375" style="49"/>
    <col min="11269" max="11269" width="10.109375" style="49" bestFit="1" customWidth="1"/>
    <col min="11270" max="11270" width="9.6640625" style="49" customWidth="1"/>
    <col min="11271" max="11271" width="10" style="49" customWidth="1"/>
    <col min="11272" max="11273" width="9.77734375" style="49" customWidth="1"/>
    <col min="11274" max="11516" width="9.109375" style="49"/>
    <col min="11517" max="11517" width="37" style="49" customWidth="1"/>
    <col min="11518" max="11518" width="15.33203125" style="49" customWidth="1"/>
    <col min="11519" max="11519" width="22.44140625" style="49" customWidth="1"/>
    <col min="11520" max="11520" width="13.44140625" style="49" customWidth="1"/>
    <col min="11521" max="11521" width="13.109375" style="49" customWidth="1"/>
    <col min="11522" max="11523" width="13.44140625" style="49" customWidth="1"/>
    <col min="11524" max="11524" width="9.109375" style="49"/>
    <col min="11525" max="11525" width="10.109375" style="49" bestFit="1" customWidth="1"/>
    <col min="11526" max="11526" width="9.6640625" style="49" customWidth="1"/>
    <col min="11527" max="11527" width="10" style="49" customWidth="1"/>
    <col min="11528" max="11529" width="9.77734375" style="49" customWidth="1"/>
    <col min="11530" max="11772" width="9.109375" style="49"/>
    <col min="11773" max="11773" width="37" style="49" customWidth="1"/>
    <col min="11774" max="11774" width="15.33203125" style="49" customWidth="1"/>
    <col min="11775" max="11775" width="22.44140625" style="49" customWidth="1"/>
    <col min="11776" max="11776" width="13.44140625" style="49" customWidth="1"/>
    <col min="11777" max="11777" width="13.109375" style="49" customWidth="1"/>
    <col min="11778" max="11779" width="13.44140625" style="49" customWidth="1"/>
    <col min="11780" max="11780" width="9.109375" style="49"/>
    <col min="11781" max="11781" width="10.109375" style="49" bestFit="1" customWidth="1"/>
    <col min="11782" max="11782" width="9.6640625" style="49" customWidth="1"/>
    <col min="11783" max="11783" width="10" style="49" customWidth="1"/>
    <col min="11784" max="11785" width="9.77734375" style="49" customWidth="1"/>
    <col min="11786" max="12028" width="9.109375" style="49"/>
    <col min="12029" max="12029" width="37" style="49" customWidth="1"/>
    <col min="12030" max="12030" width="15.33203125" style="49" customWidth="1"/>
    <col min="12031" max="12031" width="22.44140625" style="49" customWidth="1"/>
    <col min="12032" max="12032" width="13.44140625" style="49" customWidth="1"/>
    <col min="12033" max="12033" width="13.109375" style="49" customWidth="1"/>
    <col min="12034" max="12035" width="13.44140625" style="49" customWidth="1"/>
    <col min="12036" max="12036" width="9.109375" style="49"/>
    <col min="12037" max="12037" width="10.109375" style="49" bestFit="1" customWidth="1"/>
    <col min="12038" max="12038" width="9.6640625" style="49" customWidth="1"/>
    <col min="12039" max="12039" width="10" style="49" customWidth="1"/>
    <col min="12040" max="12041" width="9.77734375" style="49" customWidth="1"/>
    <col min="12042" max="12284" width="9.109375" style="49"/>
    <col min="12285" max="12285" width="37" style="49" customWidth="1"/>
    <col min="12286" max="12286" width="15.33203125" style="49" customWidth="1"/>
    <col min="12287" max="12287" width="22.44140625" style="49" customWidth="1"/>
    <col min="12288" max="12288" width="13.44140625" style="49" customWidth="1"/>
    <col min="12289" max="12289" width="13.109375" style="49" customWidth="1"/>
    <col min="12290" max="12291" width="13.44140625" style="49" customWidth="1"/>
    <col min="12292" max="12292" width="9.109375" style="49"/>
    <col min="12293" max="12293" width="10.109375" style="49" bestFit="1" customWidth="1"/>
    <col min="12294" max="12294" width="9.6640625" style="49" customWidth="1"/>
    <col min="12295" max="12295" width="10" style="49" customWidth="1"/>
    <col min="12296" max="12297" width="9.77734375" style="49" customWidth="1"/>
    <col min="12298" max="12540" width="9.109375" style="49"/>
    <col min="12541" max="12541" width="37" style="49" customWidth="1"/>
    <col min="12542" max="12542" width="15.33203125" style="49" customWidth="1"/>
    <col min="12543" max="12543" width="22.44140625" style="49" customWidth="1"/>
    <col min="12544" max="12544" width="13.44140625" style="49" customWidth="1"/>
    <col min="12545" max="12545" width="13.109375" style="49" customWidth="1"/>
    <col min="12546" max="12547" width="13.44140625" style="49" customWidth="1"/>
    <col min="12548" max="12548" width="9.109375" style="49"/>
    <col min="12549" max="12549" width="10.109375" style="49" bestFit="1" customWidth="1"/>
    <col min="12550" max="12550" width="9.6640625" style="49" customWidth="1"/>
    <col min="12551" max="12551" width="10" style="49" customWidth="1"/>
    <col min="12552" max="12553" width="9.77734375" style="49" customWidth="1"/>
    <col min="12554" max="12796" width="9.109375" style="49"/>
    <col min="12797" max="12797" width="37" style="49" customWidth="1"/>
    <col min="12798" max="12798" width="15.33203125" style="49" customWidth="1"/>
    <col min="12799" max="12799" width="22.44140625" style="49" customWidth="1"/>
    <col min="12800" max="12800" width="13.44140625" style="49" customWidth="1"/>
    <col min="12801" max="12801" width="13.109375" style="49" customWidth="1"/>
    <col min="12802" max="12803" width="13.44140625" style="49" customWidth="1"/>
    <col min="12804" max="12804" width="9.109375" style="49"/>
    <col min="12805" max="12805" width="10.109375" style="49" bestFit="1" customWidth="1"/>
    <col min="12806" max="12806" width="9.6640625" style="49" customWidth="1"/>
    <col min="12807" max="12807" width="10" style="49" customWidth="1"/>
    <col min="12808" max="12809" width="9.77734375" style="49" customWidth="1"/>
    <col min="12810" max="13052" width="9.109375" style="49"/>
    <col min="13053" max="13053" width="37" style="49" customWidth="1"/>
    <col min="13054" max="13054" width="15.33203125" style="49" customWidth="1"/>
    <col min="13055" max="13055" width="22.44140625" style="49" customWidth="1"/>
    <col min="13056" max="13056" width="13.44140625" style="49" customWidth="1"/>
    <col min="13057" max="13057" width="13.109375" style="49" customWidth="1"/>
    <col min="13058" max="13059" width="13.44140625" style="49" customWidth="1"/>
    <col min="13060" max="13060" width="9.109375" style="49"/>
    <col min="13061" max="13061" width="10.109375" style="49" bestFit="1" customWidth="1"/>
    <col min="13062" max="13062" width="9.6640625" style="49" customWidth="1"/>
    <col min="13063" max="13063" width="10" style="49" customWidth="1"/>
    <col min="13064" max="13065" width="9.77734375" style="49" customWidth="1"/>
    <col min="13066" max="13308" width="9.109375" style="49"/>
    <col min="13309" max="13309" width="37" style="49" customWidth="1"/>
    <col min="13310" max="13310" width="15.33203125" style="49" customWidth="1"/>
    <col min="13311" max="13311" width="22.44140625" style="49" customWidth="1"/>
    <col min="13312" max="13312" width="13.44140625" style="49" customWidth="1"/>
    <col min="13313" max="13313" width="13.109375" style="49" customWidth="1"/>
    <col min="13314" max="13315" width="13.44140625" style="49" customWidth="1"/>
    <col min="13316" max="13316" width="9.109375" style="49"/>
    <col min="13317" max="13317" width="10.109375" style="49" bestFit="1" customWidth="1"/>
    <col min="13318" max="13318" width="9.6640625" style="49" customWidth="1"/>
    <col min="13319" max="13319" width="10" style="49" customWidth="1"/>
    <col min="13320" max="13321" width="9.77734375" style="49" customWidth="1"/>
    <col min="13322" max="13564" width="9.109375" style="49"/>
    <col min="13565" max="13565" width="37" style="49" customWidth="1"/>
    <col min="13566" max="13566" width="15.33203125" style="49" customWidth="1"/>
    <col min="13567" max="13567" width="22.44140625" style="49" customWidth="1"/>
    <col min="13568" max="13568" width="13.44140625" style="49" customWidth="1"/>
    <col min="13569" max="13569" width="13.109375" style="49" customWidth="1"/>
    <col min="13570" max="13571" width="13.44140625" style="49" customWidth="1"/>
    <col min="13572" max="13572" width="9.109375" style="49"/>
    <col min="13573" max="13573" width="10.109375" style="49" bestFit="1" customWidth="1"/>
    <col min="13574" max="13574" width="9.6640625" style="49" customWidth="1"/>
    <col min="13575" max="13575" width="10" style="49" customWidth="1"/>
    <col min="13576" max="13577" width="9.77734375" style="49" customWidth="1"/>
    <col min="13578" max="13820" width="9.109375" style="49"/>
    <col min="13821" max="13821" width="37" style="49" customWidth="1"/>
    <col min="13822" max="13822" width="15.33203125" style="49" customWidth="1"/>
    <col min="13823" max="13823" width="22.44140625" style="49" customWidth="1"/>
    <col min="13824" max="13824" width="13.44140625" style="49" customWidth="1"/>
    <col min="13825" max="13825" width="13.109375" style="49" customWidth="1"/>
    <col min="13826" max="13827" width="13.44140625" style="49" customWidth="1"/>
    <col min="13828" max="13828" width="9.109375" style="49"/>
    <col min="13829" max="13829" width="10.109375" style="49" bestFit="1" customWidth="1"/>
    <col min="13830" max="13830" width="9.6640625" style="49" customWidth="1"/>
    <col min="13831" max="13831" width="10" style="49" customWidth="1"/>
    <col min="13832" max="13833" width="9.77734375" style="49" customWidth="1"/>
    <col min="13834" max="14076" width="9.109375" style="49"/>
    <col min="14077" max="14077" width="37" style="49" customWidth="1"/>
    <col min="14078" max="14078" width="15.33203125" style="49" customWidth="1"/>
    <col min="14079" max="14079" width="22.44140625" style="49" customWidth="1"/>
    <col min="14080" max="14080" width="13.44140625" style="49" customWidth="1"/>
    <col min="14081" max="14081" width="13.109375" style="49" customWidth="1"/>
    <col min="14082" max="14083" width="13.44140625" style="49" customWidth="1"/>
    <col min="14084" max="14084" width="9.109375" style="49"/>
    <col min="14085" max="14085" width="10.109375" style="49" bestFit="1" customWidth="1"/>
    <col min="14086" max="14086" width="9.6640625" style="49" customWidth="1"/>
    <col min="14087" max="14087" width="10" style="49" customWidth="1"/>
    <col min="14088" max="14089" width="9.77734375" style="49" customWidth="1"/>
    <col min="14090" max="14332" width="9.109375" style="49"/>
    <col min="14333" max="14333" width="37" style="49" customWidth="1"/>
    <col min="14334" max="14334" width="15.33203125" style="49" customWidth="1"/>
    <col min="14335" max="14335" width="22.44140625" style="49" customWidth="1"/>
    <col min="14336" max="14336" width="13.44140625" style="49" customWidth="1"/>
    <col min="14337" max="14337" width="13.109375" style="49" customWidth="1"/>
    <col min="14338" max="14339" width="13.44140625" style="49" customWidth="1"/>
    <col min="14340" max="14340" width="9.109375" style="49"/>
    <col min="14341" max="14341" width="10.109375" style="49" bestFit="1" customWidth="1"/>
    <col min="14342" max="14342" width="9.6640625" style="49" customWidth="1"/>
    <col min="14343" max="14343" width="10" style="49" customWidth="1"/>
    <col min="14344" max="14345" width="9.77734375" style="49" customWidth="1"/>
    <col min="14346" max="14588" width="9.109375" style="49"/>
    <col min="14589" max="14589" width="37" style="49" customWidth="1"/>
    <col min="14590" max="14590" width="15.33203125" style="49" customWidth="1"/>
    <col min="14591" max="14591" width="22.44140625" style="49" customWidth="1"/>
    <col min="14592" max="14592" width="13.44140625" style="49" customWidth="1"/>
    <col min="14593" max="14593" width="13.109375" style="49" customWidth="1"/>
    <col min="14594" max="14595" width="13.44140625" style="49" customWidth="1"/>
    <col min="14596" max="14596" width="9.109375" style="49"/>
    <col min="14597" max="14597" width="10.109375" style="49" bestFit="1" customWidth="1"/>
    <col min="14598" max="14598" width="9.6640625" style="49" customWidth="1"/>
    <col min="14599" max="14599" width="10" style="49" customWidth="1"/>
    <col min="14600" max="14601" width="9.77734375" style="49" customWidth="1"/>
    <col min="14602" max="14844" width="9.109375" style="49"/>
    <col min="14845" max="14845" width="37" style="49" customWidth="1"/>
    <col min="14846" max="14846" width="15.33203125" style="49" customWidth="1"/>
    <col min="14847" max="14847" width="22.44140625" style="49" customWidth="1"/>
    <col min="14848" max="14848" width="13.44140625" style="49" customWidth="1"/>
    <col min="14849" max="14849" width="13.109375" style="49" customWidth="1"/>
    <col min="14850" max="14851" width="13.44140625" style="49" customWidth="1"/>
    <col min="14852" max="14852" width="9.109375" style="49"/>
    <col min="14853" max="14853" width="10.109375" style="49" bestFit="1" customWidth="1"/>
    <col min="14854" max="14854" width="9.6640625" style="49" customWidth="1"/>
    <col min="14855" max="14855" width="10" style="49" customWidth="1"/>
    <col min="14856" max="14857" width="9.77734375" style="49" customWidth="1"/>
    <col min="14858" max="15100" width="9.109375" style="49"/>
    <col min="15101" max="15101" width="37" style="49" customWidth="1"/>
    <col min="15102" max="15102" width="15.33203125" style="49" customWidth="1"/>
    <col min="15103" max="15103" width="22.44140625" style="49" customWidth="1"/>
    <col min="15104" max="15104" width="13.44140625" style="49" customWidth="1"/>
    <col min="15105" max="15105" width="13.109375" style="49" customWidth="1"/>
    <col min="15106" max="15107" width="13.44140625" style="49" customWidth="1"/>
    <col min="15108" max="15108" width="9.109375" style="49"/>
    <col min="15109" max="15109" width="10.109375" style="49" bestFit="1" customWidth="1"/>
    <col min="15110" max="15110" width="9.6640625" style="49" customWidth="1"/>
    <col min="15111" max="15111" width="10" style="49" customWidth="1"/>
    <col min="15112" max="15113" width="9.77734375" style="49" customWidth="1"/>
    <col min="15114" max="15356" width="9.109375" style="49"/>
    <col min="15357" max="15357" width="37" style="49" customWidth="1"/>
    <col min="15358" max="15358" width="15.33203125" style="49" customWidth="1"/>
    <col min="15359" max="15359" width="22.44140625" style="49" customWidth="1"/>
    <col min="15360" max="15360" width="13.44140625" style="49" customWidth="1"/>
    <col min="15361" max="15361" width="13.109375" style="49" customWidth="1"/>
    <col min="15362" max="15363" width="13.44140625" style="49" customWidth="1"/>
    <col min="15364" max="15364" width="9.109375" style="49"/>
    <col min="15365" max="15365" width="10.109375" style="49" bestFit="1" customWidth="1"/>
    <col min="15366" max="15366" width="9.6640625" style="49" customWidth="1"/>
    <col min="15367" max="15367" width="10" style="49" customWidth="1"/>
    <col min="15368" max="15369" width="9.77734375" style="49" customWidth="1"/>
    <col min="15370" max="15612" width="9.109375" style="49"/>
    <col min="15613" max="15613" width="37" style="49" customWidth="1"/>
    <col min="15614" max="15614" width="15.33203125" style="49" customWidth="1"/>
    <col min="15615" max="15615" width="22.44140625" style="49" customWidth="1"/>
    <col min="15616" max="15616" width="13.44140625" style="49" customWidth="1"/>
    <col min="15617" max="15617" width="13.109375" style="49" customWidth="1"/>
    <col min="15618" max="15619" width="13.44140625" style="49" customWidth="1"/>
    <col min="15620" max="15620" width="9.109375" style="49"/>
    <col min="15621" max="15621" width="10.109375" style="49" bestFit="1" customWidth="1"/>
    <col min="15622" max="15622" width="9.6640625" style="49" customWidth="1"/>
    <col min="15623" max="15623" width="10" style="49" customWidth="1"/>
    <col min="15624" max="15625" width="9.77734375" style="49" customWidth="1"/>
    <col min="15626" max="15868" width="9.109375" style="49"/>
    <col min="15869" max="15869" width="37" style="49" customWidth="1"/>
    <col min="15870" max="15870" width="15.33203125" style="49" customWidth="1"/>
    <col min="15871" max="15871" width="22.44140625" style="49" customWidth="1"/>
    <col min="15872" max="15872" width="13.44140625" style="49" customWidth="1"/>
    <col min="15873" max="15873" width="13.109375" style="49" customWidth="1"/>
    <col min="15874" max="15875" width="13.44140625" style="49" customWidth="1"/>
    <col min="15876" max="15876" width="9.109375" style="49"/>
    <col min="15877" max="15877" width="10.109375" style="49" bestFit="1" customWidth="1"/>
    <col min="15878" max="15878" width="9.6640625" style="49" customWidth="1"/>
    <col min="15879" max="15879" width="10" style="49" customWidth="1"/>
    <col min="15880" max="15881" width="9.77734375" style="49" customWidth="1"/>
    <col min="15882" max="16124" width="9.109375" style="49"/>
    <col min="16125" max="16125" width="37" style="49" customWidth="1"/>
    <col min="16126" max="16126" width="15.33203125" style="49" customWidth="1"/>
    <col min="16127" max="16127" width="22.44140625" style="49" customWidth="1"/>
    <col min="16128" max="16128" width="13.44140625" style="49" customWidth="1"/>
    <col min="16129" max="16129" width="13.109375" style="49" customWidth="1"/>
    <col min="16130" max="16131" width="13.44140625" style="49" customWidth="1"/>
    <col min="16132" max="16132" width="9.109375" style="49"/>
    <col min="16133" max="16133" width="10.109375" style="49" bestFit="1" customWidth="1"/>
    <col min="16134" max="16134" width="9.6640625" style="49" customWidth="1"/>
    <col min="16135" max="16135" width="10" style="49" customWidth="1"/>
    <col min="16136" max="16137" width="9.77734375" style="49" customWidth="1"/>
    <col min="16138" max="16380" width="9.109375" style="49"/>
    <col min="16381" max="16384" width="9.109375" style="49" customWidth="1"/>
  </cols>
  <sheetData>
    <row r="1" spans="1:15" s="36" customFormat="1" ht="22.8" x14ac:dyDescent="0.4">
      <c r="A1" s="34" t="s">
        <v>65</v>
      </c>
      <c r="B1" s="35"/>
      <c r="D1" s="37"/>
      <c r="E1" s="37"/>
      <c r="F1" s="37"/>
      <c r="G1" s="37"/>
      <c r="H1" s="37"/>
      <c r="I1" s="37"/>
    </row>
    <row r="2" spans="1:15" s="40" customFormat="1" x14ac:dyDescent="0.3">
      <c r="A2" s="38"/>
      <c r="B2" s="39"/>
      <c r="C2" s="81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5" s="40" customFormat="1" x14ac:dyDescent="0.3">
      <c r="A3" s="41" t="s">
        <v>66</v>
      </c>
      <c r="B3" s="42"/>
      <c r="C3" s="74"/>
      <c r="D3" s="74"/>
      <c r="E3" s="74"/>
      <c r="F3" s="74"/>
      <c r="G3" s="74"/>
      <c r="H3" s="74"/>
      <c r="I3" s="74"/>
      <c r="J3" s="74"/>
      <c r="K3" s="74"/>
      <c r="L3" s="69"/>
      <c r="M3" s="69"/>
      <c r="N3" s="69"/>
      <c r="O3" s="69"/>
    </row>
    <row r="4" spans="1:15" s="46" customFormat="1" x14ac:dyDescent="0.3">
      <c r="A4" s="43" t="s">
        <v>67</v>
      </c>
      <c r="B4" s="44">
        <v>4500</v>
      </c>
      <c r="C4" s="75"/>
      <c r="D4" s="76"/>
      <c r="E4" s="75"/>
      <c r="F4" s="75"/>
      <c r="G4" s="75"/>
      <c r="H4" s="75"/>
      <c r="I4" s="75"/>
      <c r="J4" s="75"/>
      <c r="K4" s="75"/>
      <c r="L4" s="70"/>
      <c r="M4" s="70"/>
      <c r="N4" s="70"/>
      <c r="O4" s="70"/>
    </row>
    <row r="5" spans="1:15" x14ac:dyDescent="0.3">
      <c r="A5" s="43"/>
      <c r="B5" s="47"/>
      <c r="C5" s="77"/>
      <c r="D5" s="76"/>
      <c r="E5" s="76"/>
      <c r="F5" s="76"/>
      <c r="G5" s="76"/>
      <c r="H5" s="76"/>
      <c r="I5" s="76"/>
      <c r="J5" s="76"/>
      <c r="K5" s="76"/>
      <c r="L5" s="71"/>
      <c r="M5" s="71"/>
      <c r="N5" s="71"/>
      <c r="O5" s="71"/>
    </row>
    <row r="6" spans="1:15" s="51" customFormat="1" x14ac:dyDescent="0.3">
      <c r="A6" s="41" t="s">
        <v>35</v>
      </c>
      <c r="B6" s="50"/>
      <c r="C6" s="77"/>
      <c r="D6" s="77"/>
      <c r="E6" s="77"/>
      <c r="F6" s="77"/>
      <c r="G6" s="77"/>
      <c r="H6" s="77"/>
      <c r="I6" s="77"/>
      <c r="J6" s="77"/>
      <c r="K6" s="77"/>
      <c r="L6" s="72"/>
      <c r="M6" s="72"/>
      <c r="N6" s="72"/>
      <c r="O6" s="72"/>
    </row>
    <row r="7" spans="1:15" s="53" customFormat="1" x14ac:dyDescent="0.3">
      <c r="A7" s="52" t="s">
        <v>68</v>
      </c>
      <c r="B7" s="47">
        <v>2000</v>
      </c>
      <c r="C7" s="77"/>
      <c r="D7" s="77"/>
      <c r="E7" s="77"/>
      <c r="F7" s="77"/>
      <c r="G7" s="77"/>
      <c r="H7" s="77"/>
      <c r="I7" s="77"/>
      <c r="J7" s="77"/>
      <c r="K7" s="77"/>
      <c r="L7" s="72"/>
      <c r="M7" s="72"/>
      <c r="N7" s="72"/>
      <c r="O7" s="72"/>
    </row>
    <row r="8" spans="1:15" s="54" customFormat="1" x14ac:dyDescent="0.3">
      <c r="A8" s="52" t="s">
        <v>69</v>
      </c>
      <c r="B8" s="47">
        <v>500</v>
      </c>
      <c r="C8" s="77"/>
      <c r="D8" s="130" t="s">
        <v>67</v>
      </c>
      <c r="E8" s="134">
        <f>(B4-B34)</f>
        <v>-178.98999999999978</v>
      </c>
      <c r="F8" s="77"/>
      <c r="G8" s="77"/>
      <c r="H8" s="77"/>
      <c r="I8" s="77"/>
      <c r="J8" s="77"/>
      <c r="K8" s="77"/>
      <c r="L8" s="72"/>
      <c r="M8" s="72"/>
      <c r="N8" s="72"/>
      <c r="O8" s="72"/>
    </row>
    <row r="9" spans="1:15" s="54" customFormat="1" x14ac:dyDescent="0.3">
      <c r="A9" s="52" t="s">
        <v>70</v>
      </c>
      <c r="B9" s="47">
        <v>436.29</v>
      </c>
      <c r="C9" s="77"/>
      <c r="D9" s="129">
        <v>4000</v>
      </c>
      <c r="E9" s="135">
        <f t="dataTable" ref="E9:E23" dt2D="0" dtr="0" r1="B4"/>
        <v>-678.98999999999978</v>
      </c>
      <c r="F9" s="77"/>
      <c r="G9" s="122"/>
      <c r="H9" s="77"/>
      <c r="I9" s="77"/>
      <c r="J9" s="77"/>
      <c r="K9" s="77"/>
      <c r="L9" s="72"/>
      <c r="M9" s="72"/>
      <c r="N9" s="72"/>
      <c r="O9" s="72"/>
    </row>
    <row r="10" spans="1:15" s="54" customFormat="1" x14ac:dyDescent="0.3">
      <c r="A10" s="52" t="s">
        <v>71</v>
      </c>
      <c r="B10" s="47">
        <v>12.95</v>
      </c>
      <c r="C10" s="77"/>
      <c r="D10" s="129">
        <v>4150</v>
      </c>
      <c r="E10" s="135">
        <v>-528.98999999999978</v>
      </c>
      <c r="F10" s="122"/>
      <c r="G10" s="122"/>
      <c r="H10" s="77"/>
      <c r="I10" s="77"/>
      <c r="J10" s="77"/>
      <c r="K10" s="77"/>
      <c r="L10" s="72"/>
      <c r="M10" s="72"/>
      <c r="N10" s="72"/>
      <c r="O10" s="72"/>
    </row>
    <row r="11" spans="1:15" s="54" customFormat="1" x14ac:dyDescent="0.3">
      <c r="A11" s="52" t="s">
        <v>72</v>
      </c>
      <c r="B11" s="47">
        <v>50</v>
      </c>
      <c r="C11" s="77"/>
      <c r="D11" s="129">
        <v>4300</v>
      </c>
      <c r="E11" s="135">
        <v>-378.98999999999978</v>
      </c>
      <c r="F11" s="122"/>
      <c r="G11" s="122"/>
      <c r="H11" s="77"/>
      <c r="I11" s="77"/>
      <c r="J11" s="77"/>
      <c r="K11" s="77"/>
      <c r="L11" s="72"/>
      <c r="M11" s="72"/>
      <c r="N11" s="72"/>
      <c r="O11" s="72"/>
    </row>
    <row r="12" spans="1:15" s="56" customFormat="1" x14ac:dyDescent="0.3">
      <c r="A12" s="52" t="s">
        <v>73</v>
      </c>
      <c r="B12" s="47">
        <v>125</v>
      </c>
      <c r="C12" s="77"/>
      <c r="D12" s="129">
        <v>4450</v>
      </c>
      <c r="E12" s="135">
        <v>-228.98999999999978</v>
      </c>
      <c r="F12" s="122"/>
      <c r="G12" s="122"/>
      <c r="H12" s="77"/>
      <c r="I12" s="77"/>
      <c r="J12" s="77"/>
      <c r="K12" s="77"/>
      <c r="L12" s="72"/>
      <c r="M12" s="72"/>
      <c r="N12" s="72"/>
      <c r="O12" s="72"/>
    </row>
    <row r="13" spans="1:15" s="54" customFormat="1" x14ac:dyDescent="0.3">
      <c r="A13" s="52" t="s">
        <v>74</v>
      </c>
      <c r="B13" s="47">
        <v>110</v>
      </c>
      <c r="C13" s="77"/>
      <c r="D13" s="129">
        <v>4600</v>
      </c>
      <c r="E13" s="135">
        <v>-78.989999999999782</v>
      </c>
      <c r="F13" s="122"/>
      <c r="G13" s="122"/>
      <c r="H13" s="77"/>
      <c r="I13" s="77"/>
      <c r="J13" s="77"/>
      <c r="K13" s="77"/>
      <c r="L13" s="72"/>
      <c r="M13" s="72"/>
      <c r="N13" s="72"/>
      <c r="O13" s="72"/>
    </row>
    <row r="14" spans="1:15" s="54" customFormat="1" x14ac:dyDescent="0.3">
      <c r="A14" s="52" t="s">
        <v>75</v>
      </c>
      <c r="B14" s="47">
        <v>60</v>
      </c>
      <c r="C14" s="77"/>
      <c r="D14" s="129">
        <v>4750</v>
      </c>
      <c r="E14" s="129">
        <v>71.010000000000218</v>
      </c>
      <c r="F14" s="122"/>
      <c r="G14" s="122"/>
      <c r="H14" s="77"/>
      <c r="I14" s="77"/>
      <c r="J14" s="77"/>
      <c r="K14" s="77"/>
      <c r="L14" s="72"/>
      <c r="M14" s="72"/>
      <c r="N14" s="72"/>
      <c r="O14" s="72"/>
    </row>
    <row r="15" spans="1:15" s="59" customFormat="1" ht="16.2" thickBot="1" x14ac:dyDescent="0.35">
      <c r="A15" s="57" t="s">
        <v>76</v>
      </c>
      <c r="B15" s="58">
        <f>SUM(B7:B14)</f>
        <v>3294.24</v>
      </c>
      <c r="C15" s="78"/>
      <c r="D15" s="129">
        <v>4900</v>
      </c>
      <c r="E15" s="129">
        <v>221.01000000000022</v>
      </c>
      <c r="F15" s="122"/>
      <c r="G15" s="122"/>
      <c r="H15" s="77"/>
      <c r="I15" s="77"/>
      <c r="J15" s="77"/>
      <c r="K15" s="77"/>
      <c r="L15" s="72"/>
      <c r="M15" s="72"/>
      <c r="N15" s="72"/>
      <c r="O15" s="72"/>
    </row>
    <row r="16" spans="1:15" ht="16.2" thickTop="1" x14ac:dyDescent="0.3">
      <c r="A16" s="51"/>
      <c r="B16" s="48"/>
      <c r="C16" s="77"/>
      <c r="D16" s="129">
        <v>5050</v>
      </c>
      <c r="E16" s="136">
        <v>371.01000000000022</v>
      </c>
      <c r="F16" s="122"/>
      <c r="G16" s="122"/>
      <c r="H16" s="76"/>
      <c r="I16" s="76"/>
      <c r="J16" s="76"/>
      <c r="K16" s="76"/>
      <c r="L16" s="71"/>
      <c r="M16" s="71"/>
      <c r="N16" s="71"/>
      <c r="O16" s="71"/>
    </row>
    <row r="17" spans="1:17" x14ac:dyDescent="0.3">
      <c r="A17" s="41" t="s">
        <v>77</v>
      </c>
      <c r="B17" s="50"/>
      <c r="C17" s="77"/>
      <c r="D17" s="129">
        <v>5200</v>
      </c>
      <c r="E17" s="136">
        <v>521.01000000000022</v>
      </c>
      <c r="F17" s="122"/>
      <c r="G17" s="122"/>
      <c r="H17" s="76"/>
      <c r="I17" s="76"/>
      <c r="J17" s="76"/>
      <c r="K17" s="76"/>
      <c r="L17" s="71"/>
      <c r="M17" s="71"/>
      <c r="N17" s="71"/>
      <c r="O17" s="71"/>
    </row>
    <row r="18" spans="1:17" s="54" customFormat="1" x14ac:dyDescent="0.3">
      <c r="A18" s="52" t="s">
        <v>78</v>
      </c>
      <c r="B18" s="47">
        <v>600</v>
      </c>
      <c r="C18" s="77"/>
      <c r="D18" s="129">
        <v>5350</v>
      </c>
      <c r="E18" s="129">
        <v>671.01000000000022</v>
      </c>
      <c r="F18" s="122"/>
      <c r="G18" s="122"/>
      <c r="H18" s="77"/>
      <c r="I18" s="77"/>
      <c r="J18" s="77"/>
      <c r="K18" s="77"/>
      <c r="L18" s="72"/>
      <c r="M18" s="72"/>
      <c r="N18" s="72"/>
      <c r="O18" s="72"/>
    </row>
    <row r="19" spans="1:17" s="54" customFormat="1" x14ac:dyDescent="0.3">
      <c r="A19" s="52" t="s">
        <v>79</v>
      </c>
      <c r="B19" s="47">
        <v>149.75</v>
      </c>
      <c r="C19" s="77"/>
      <c r="D19" s="129">
        <v>5500</v>
      </c>
      <c r="E19" s="129">
        <v>821.01000000000022</v>
      </c>
      <c r="F19" s="122"/>
      <c r="G19" s="122"/>
      <c r="H19" s="77"/>
      <c r="I19" s="77"/>
      <c r="J19" s="77"/>
      <c r="K19" s="77"/>
      <c r="L19" s="72"/>
      <c r="M19" s="72"/>
      <c r="N19" s="72"/>
      <c r="O19" s="72"/>
    </row>
    <row r="20" spans="1:17" s="54" customFormat="1" x14ac:dyDescent="0.3">
      <c r="A20" s="52" t="s">
        <v>80</v>
      </c>
      <c r="B20" s="47">
        <v>100</v>
      </c>
      <c r="C20" s="77"/>
      <c r="D20" s="129">
        <v>5650</v>
      </c>
      <c r="E20" s="129">
        <v>971.01000000000022</v>
      </c>
      <c r="F20" s="122"/>
      <c r="G20" s="122"/>
      <c r="H20" s="77"/>
      <c r="I20" s="77"/>
      <c r="J20" s="77"/>
      <c r="K20" s="77"/>
      <c r="L20" s="72"/>
      <c r="M20" s="72"/>
      <c r="N20" s="72"/>
      <c r="O20" s="72"/>
    </row>
    <row r="21" spans="1:17" s="54" customFormat="1" x14ac:dyDescent="0.3">
      <c r="A21" s="52" t="s">
        <v>81</v>
      </c>
      <c r="B21" s="47">
        <v>60</v>
      </c>
      <c r="C21" s="77"/>
      <c r="D21" s="129">
        <v>5800</v>
      </c>
      <c r="E21" s="129">
        <v>1121.0100000000002</v>
      </c>
      <c r="F21" s="122"/>
      <c r="G21" s="122"/>
      <c r="H21" s="77"/>
      <c r="I21" s="77"/>
      <c r="J21" s="77"/>
      <c r="K21" s="77"/>
      <c r="L21" s="72"/>
      <c r="M21" s="72"/>
      <c r="N21" s="72"/>
      <c r="O21" s="72"/>
    </row>
    <row r="22" spans="1:17" s="54" customFormat="1" x14ac:dyDescent="0.3">
      <c r="A22" s="52" t="s">
        <v>82</v>
      </c>
      <c r="B22" s="47">
        <v>150</v>
      </c>
      <c r="C22" s="77"/>
      <c r="D22" s="129">
        <v>5950</v>
      </c>
      <c r="E22" s="129">
        <v>1271.0100000000002</v>
      </c>
      <c r="F22" s="122"/>
      <c r="G22" s="122"/>
      <c r="H22" s="77"/>
      <c r="I22" s="77"/>
      <c r="J22" s="77"/>
      <c r="K22" s="77"/>
      <c r="L22" s="72"/>
      <c r="M22" s="72"/>
      <c r="N22" s="72"/>
      <c r="O22" s="72"/>
    </row>
    <row r="23" spans="1:17" ht="16.2" thickBot="1" x14ac:dyDescent="0.35">
      <c r="A23" s="57" t="s">
        <v>83</v>
      </c>
      <c r="B23" s="58">
        <f>SUM(B18:B22)</f>
        <v>1059.75</v>
      </c>
      <c r="C23" s="77"/>
      <c r="D23" s="129">
        <v>6100</v>
      </c>
      <c r="E23" s="136">
        <v>1421.0100000000002</v>
      </c>
      <c r="F23" s="122"/>
      <c r="G23" s="122"/>
      <c r="H23" s="76"/>
      <c r="I23" s="76"/>
      <c r="J23" s="76"/>
      <c r="K23" s="76"/>
      <c r="L23" s="71"/>
      <c r="M23" s="71"/>
      <c r="N23" s="71"/>
      <c r="O23" s="71"/>
    </row>
    <row r="24" spans="1:17" ht="16.2" thickTop="1" x14ac:dyDescent="0.3">
      <c r="A24" s="43"/>
      <c r="B24" s="47"/>
      <c r="C24" s="77"/>
      <c r="D24" s="76"/>
      <c r="E24" s="76"/>
      <c r="F24" s="122"/>
      <c r="G24" s="122"/>
      <c r="H24" s="76"/>
      <c r="I24" s="76"/>
      <c r="J24" s="76"/>
      <c r="K24" s="76"/>
      <c r="L24" s="71"/>
      <c r="M24" s="71"/>
      <c r="N24" s="71"/>
      <c r="O24" s="71"/>
    </row>
    <row r="25" spans="1:17" x14ac:dyDescent="0.3">
      <c r="A25" s="41" t="s">
        <v>84</v>
      </c>
      <c r="B25" s="50"/>
      <c r="C25" s="77"/>
      <c r="D25" s="76"/>
      <c r="E25" s="76"/>
      <c r="F25" s="76"/>
      <c r="G25" s="76"/>
      <c r="H25" s="76"/>
      <c r="I25" s="76"/>
      <c r="J25" s="76"/>
      <c r="K25" s="76"/>
      <c r="L25" s="71"/>
      <c r="M25" s="71"/>
      <c r="N25" s="71"/>
      <c r="O25" s="71"/>
    </row>
    <row r="26" spans="1:17" x14ac:dyDescent="0.3">
      <c r="A26" s="52" t="s">
        <v>85</v>
      </c>
      <c r="B26" s="47">
        <v>100</v>
      </c>
      <c r="C26" s="77"/>
      <c r="D26" s="76"/>
      <c r="E26" s="76"/>
      <c r="F26" s="76"/>
      <c r="G26" s="76"/>
      <c r="H26" s="76"/>
      <c r="I26" s="76"/>
      <c r="J26" s="76"/>
      <c r="K26" s="76"/>
      <c r="L26" s="71"/>
      <c r="M26" s="71"/>
      <c r="N26" s="71"/>
      <c r="O26" s="71"/>
    </row>
    <row r="27" spans="1:17" s="54" customFormat="1" x14ac:dyDescent="0.3">
      <c r="A27" s="52" t="s">
        <v>86</v>
      </c>
      <c r="B27" s="47"/>
      <c r="C27" s="77"/>
      <c r="D27" s="126"/>
      <c r="E27" s="131" t="s">
        <v>68</v>
      </c>
      <c r="F27" s="126"/>
      <c r="G27" s="126"/>
      <c r="H27" s="126"/>
      <c r="I27" s="126"/>
      <c r="J27" s="126"/>
      <c r="K27" s="126"/>
      <c r="L27" s="127"/>
      <c r="M27" s="127"/>
      <c r="N27" s="127"/>
      <c r="O27" s="127"/>
      <c r="P27" s="128"/>
      <c r="Q27" s="128"/>
    </row>
    <row r="28" spans="1:17" s="54" customFormat="1" x14ac:dyDescent="0.3">
      <c r="A28" s="52" t="s">
        <v>87</v>
      </c>
      <c r="B28" s="47">
        <v>25</v>
      </c>
      <c r="C28" s="77"/>
      <c r="D28" s="132">
        <f>(B4-B34)</f>
        <v>-178.98999999999978</v>
      </c>
      <c r="E28" s="133">
        <v>1500</v>
      </c>
      <c r="F28" s="133">
        <v>1650</v>
      </c>
      <c r="G28" s="133">
        <v>1800</v>
      </c>
      <c r="H28" s="133">
        <v>1950</v>
      </c>
      <c r="I28" s="133">
        <v>2100</v>
      </c>
      <c r="J28" s="133">
        <v>2250</v>
      </c>
      <c r="K28" s="133">
        <v>2400</v>
      </c>
      <c r="L28" s="133">
        <v>2550</v>
      </c>
      <c r="M28" s="133">
        <v>2700</v>
      </c>
      <c r="N28" s="133">
        <v>2850</v>
      </c>
      <c r="O28" s="133">
        <v>3000</v>
      </c>
      <c r="P28" s="133">
        <v>3150</v>
      </c>
      <c r="Q28" s="133">
        <v>3300</v>
      </c>
    </row>
    <row r="29" spans="1:17" s="54" customFormat="1" x14ac:dyDescent="0.3">
      <c r="A29" s="52" t="s">
        <v>88</v>
      </c>
      <c r="B29" s="47">
        <v>200</v>
      </c>
      <c r="C29" s="77"/>
      <c r="D29" s="129">
        <v>4000</v>
      </c>
      <c r="E29" s="138">
        <f t="dataTable" ref="E29:Q36" dt2D="1" dtr="1" r1="B7" r2="B4" ca="1"/>
        <v>-178.98999999999978</v>
      </c>
      <c r="F29" s="138">
        <v>-328.98999999999978</v>
      </c>
      <c r="G29" s="138">
        <v>-478.98999999999978</v>
      </c>
      <c r="H29" s="138">
        <v>-628.98999999999978</v>
      </c>
      <c r="I29" s="138">
        <v>-778.98999999999978</v>
      </c>
      <c r="J29" s="138">
        <v>-928.98999999999978</v>
      </c>
      <c r="K29" s="138">
        <v>-1078.9899999999998</v>
      </c>
      <c r="L29" s="138">
        <v>-1228.9899999999998</v>
      </c>
      <c r="M29" s="138">
        <v>-1378.9899999999998</v>
      </c>
      <c r="N29" s="138">
        <v>-1528.9899999999998</v>
      </c>
      <c r="O29" s="138">
        <v>-1678.9899999999998</v>
      </c>
      <c r="P29" s="139">
        <v>-1828.9899999999998</v>
      </c>
      <c r="Q29" s="139">
        <v>-1978.9899999999998</v>
      </c>
    </row>
    <row r="30" spans="1:17" s="54" customFormat="1" x14ac:dyDescent="0.3">
      <c r="A30" s="52" t="s">
        <v>89</v>
      </c>
      <c r="B30" s="47"/>
      <c r="C30" s="77"/>
      <c r="D30" s="129">
        <v>4250</v>
      </c>
      <c r="E30" s="137">
        <v>71.010000000000218</v>
      </c>
      <c r="F30" s="138">
        <v>-78.989999999999782</v>
      </c>
      <c r="G30" s="138">
        <v>-228.98999999999978</v>
      </c>
      <c r="H30" s="138">
        <v>-378.98999999999978</v>
      </c>
      <c r="I30" s="138">
        <v>-528.98999999999978</v>
      </c>
      <c r="J30" s="138">
        <v>-678.98999999999978</v>
      </c>
      <c r="K30" s="138">
        <v>-828.98999999999978</v>
      </c>
      <c r="L30" s="138">
        <v>-978.98999999999978</v>
      </c>
      <c r="M30" s="138">
        <v>-1128.9899999999998</v>
      </c>
      <c r="N30" s="138">
        <v>-1278.9899999999998</v>
      </c>
      <c r="O30" s="138">
        <v>-1428.9899999999998</v>
      </c>
      <c r="P30" s="139">
        <v>-1578.9899999999998</v>
      </c>
      <c r="Q30" s="139">
        <v>-1728.9899999999998</v>
      </c>
    </row>
    <row r="31" spans="1:17" s="54" customFormat="1" x14ac:dyDescent="0.3">
      <c r="A31" s="52" t="s">
        <v>90</v>
      </c>
      <c r="B31" s="47"/>
      <c r="C31" s="79"/>
      <c r="D31" s="129">
        <v>4500</v>
      </c>
      <c r="E31" s="137">
        <v>321.01000000000022</v>
      </c>
      <c r="F31" s="137">
        <v>171.01000000000022</v>
      </c>
      <c r="G31" s="137">
        <v>21.010000000000218</v>
      </c>
      <c r="H31" s="138">
        <v>-128.98999999999978</v>
      </c>
      <c r="I31" s="138">
        <v>-278.98999999999978</v>
      </c>
      <c r="J31" s="138">
        <v>-428.98999999999978</v>
      </c>
      <c r="K31" s="138">
        <v>-578.98999999999978</v>
      </c>
      <c r="L31" s="138">
        <v>-728.98999999999978</v>
      </c>
      <c r="M31" s="138">
        <v>-878.98999999999978</v>
      </c>
      <c r="N31" s="138">
        <v>-1028.9899999999998</v>
      </c>
      <c r="O31" s="138">
        <v>-1178.9899999999998</v>
      </c>
      <c r="P31" s="139">
        <v>-1328.9899999999998</v>
      </c>
      <c r="Q31" s="139">
        <v>-1478.9899999999998</v>
      </c>
    </row>
    <row r="32" spans="1:17" s="54" customFormat="1" ht="16.2" thickBot="1" x14ac:dyDescent="0.35">
      <c r="A32" s="57" t="s">
        <v>91</v>
      </c>
      <c r="B32" s="58">
        <f>SUM(B26:B29)</f>
        <v>325</v>
      </c>
      <c r="C32" s="79"/>
      <c r="D32" s="129">
        <v>4750</v>
      </c>
      <c r="E32" s="137">
        <v>571.01000000000022</v>
      </c>
      <c r="F32" s="137">
        <v>421.01000000000022</v>
      </c>
      <c r="G32" s="137">
        <v>271.01000000000022</v>
      </c>
      <c r="H32" s="137">
        <v>121.01000000000022</v>
      </c>
      <c r="I32" s="138">
        <v>-28.989999999999782</v>
      </c>
      <c r="J32" s="138">
        <v>-178.98999999999978</v>
      </c>
      <c r="K32" s="138">
        <v>-328.98999999999978</v>
      </c>
      <c r="L32" s="138">
        <v>-478.98999999999978</v>
      </c>
      <c r="M32" s="138">
        <v>-628.98999999999978</v>
      </c>
      <c r="N32" s="138">
        <v>-778.98999999999978</v>
      </c>
      <c r="O32" s="138">
        <v>-928.98999999999978</v>
      </c>
      <c r="P32" s="139">
        <v>-1078.9899999999998</v>
      </c>
      <c r="Q32" s="139">
        <v>-1228.9899999999998</v>
      </c>
    </row>
    <row r="33" spans="1:17" s="60" customFormat="1" ht="15" thickTop="1" x14ac:dyDescent="0.3">
      <c r="A33" s="51"/>
      <c r="B33" s="48"/>
      <c r="C33" s="80"/>
      <c r="D33" s="129">
        <v>5000</v>
      </c>
      <c r="E33" s="140">
        <v>821.01000000000022</v>
      </c>
      <c r="F33" s="140">
        <v>671.01000000000022</v>
      </c>
      <c r="G33" s="140">
        <v>521.01000000000022</v>
      </c>
      <c r="H33" s="140">
        <v>371.01000000000022</v>
      </c>
      <c r="I33" s="140">
        <v>221.01000000000022</v>
      </c>
      <c r="J33" s="140">
        <v>71.010000000000218</v>
      </c>
      <c r="K33" s="138">
        <v>-78.989999999999782</v>
      </c>
      <c r="L33" s="138">
        <v>-228.98999999999978</v>
      </c>
      <c r="M33" s="138">
        <v>-378.98999999999978</v>
      </c>
      <c r="N33" s="138">
        <v>-528.98999999999978</v>
      </c>
      <c r="O33" s="138">
        <v>-678.98999999999978</v>
      </c>
      <c r="P33" s="143">
        <v>-828.98999999999978</v>
      </c>
      <c r="Q33" s="143">
        <v>-978.98999999999978</v>
      </c>
    </row>
    <row r="34" spans="1:17" x14ac:dyDescent="0.3">
      <c r="A34" s="73" t="s">
        <v>92</v>
      </c>
      <c r="B34" s="48">
        <f>SUM(B15+B23+B32)</f>
        <v>4678.99</v>
      </c>
      <c r="C34" s="82"/>
      <c r="D34" s="129">
        <v>5250</v>
      </c>
      <c r="E34" s="140">
        <v>1071.0100000000002</v>
      </c>
      <c r="F34" s="140">
        <v>921.01000000000022</v>
      </c>
      <c r="G34" s="140">
        <v>771.01000000000022</v>
      </c>
      <c r="H34" s="140">
        <v>621.01000000000022</v>
      </c>
      <c r="I34" s="140">
        <v>471.01000000000022</v>
      </c>
      <c r="J34" s="140">
        <v>321.01000000000022</v>
      </c>
      <c r="K34" s="140">
        <v>171.01000000000022</v>
      </c>
      <c r="L34" s="140">
        <v>21.010000000000218</v>
      </c>
      <c r="M34" s="138">
        <v>-128.98999999999978</v>
      </c>
      <c r="N34" s="138">
        <v>-278.98999999999978</v>
      </c>
      <c r="O34" s="141">
        <v>-428.98999999999978</v>
      </c>
      <c r="P34" s="141">
        <v>-578.98999999999978</v>
      </c>
      <c r="Q34" s="141">
        <v>-728.98999999999978</v>
      </c>
    </row>
    <row r="35" spans="1:17" x14ac:dyDescent="0.3">
      <c r="A35" s="51"/>
      <c r="B35" s="48"/>
      <c r="C35" s="83"/>
      <c r="D35" s="129">
        <v>5500</v>
      </c>
      <c r="E35" s="140">
        <v>1321.0100000000002</v>
      </c>
      <c r="F35" s="140">
        <v>1171.0100000000002</v>
      </c>
      <c r="G35" s="140">
        <v>1021.0100000000002</v>
      </c>
      <c r="H35" s="140">
        <v>871.01000000000022</v>
      </c>
      <c r="I35" s="140">
        <v>721.01000000000022</v>
      </c>
      <c r="J35" s="140">
        <v>571.01000000000022</v>
      </c>
      <c r="K35" s="140">
        <v>421.01000000000022</v>
      </c>
      <c r="L35" s="140">
        <v>271.01000000000022</v>
      </c>
      <c r="M35" s="140">
        <v>121.01000000000022</v>
      </c>
      <c r="N35" s="138">
        <v>-28.989999999999782</v>
      </c>
      <c r="O35" s="141">
        <v>-178.98999999999978</v>
      </c>
      <c r="P35" s="141">
        <v>-328.98999999999978</v>
      </c>
      <c r="Q35" s="141">
        <v>-478.98999999999978</v>
      </c>
    </row>
    <row r="36" spans="1:17" x14ac:dyDescent="0.3">
      <c r="A36" s="73" t="s">
        <v>93</v>
      </c>
      <c r="B36" s="121">
        <f>(B4-B34)</f>
        <v>-178.98999999999978</v>
      </c>
      <c r="C36" s="71"/>
      <c r="D36" s="129">
        <v>5750</v>
      </c>
      <c r="E36" s="140">
        <v>1571.0100000000002</v>
      </c>
      <c r="F36" s="140">
        <v>1421.0100000000002</v>
      </c>
      <c r="G36" s="140">
        <v>1271.0100000000002</v>
      </c>
      <c r="H36" s="140">
        <v>1121.0100000000002</v>
      </c>
      <c r="I36" s="140">
        <v>971.01000000000022</v>
      </c>
      <c r="J36" s="140">
        <v>821.01000000000022</v>
      </c>
      <c r="K36" s="140">
        <v>671.01000000000022</v>
      </c>
      <c r="L36" s="140">
        <v>521.01000000000022</v>
      </c>
      <c r="M36" s="140">
        <v>371.01000000000022</v>
      </c>
      <c r="N36" s="140">
        <v>221.01000000000022</v>
      </c>
      <c r="O36" s="142">
        <v>71.010000000000218</v>
      </c>
      <c r="P36" s="141">
        <v>-78.989999999999782</v>
      </c>
      <c r="Q36" s="141">
        <v>-228.98999999999978</v>
      </c>
    </row>
    <row r="37" spans="1:17" s="62" customFormat="1" ht="14.4" x14ac:dyDescent="0.3">
      <c r="A37" s="61"/>
      <c r="B37" s="48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</row>
    <row r="38" spans="1:17" x14ac:dyDescent="0.3">
      <c r="A38" s="61"/>
      <c r="B38" s="48"/>
      <c r="C38" s="85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</row>
    <row r="39" spans="1:17" x14ac:dyDescent="0.3">
      <c r="B39" s="48"/>
      <c r="C39" s="63"/>
      <c r="D39" s="45"/>
      <c r="E39" s="45"/>
      <c r="F39" s="45"/>
      <c r="G39" s="45"/>
      <c r="H39" s="45"/>
      <c r="I39" s="45"/>
    </row>
    <row r="40" spans="1:17" x14ac:dyDescent="0.3">
      <c r="A40" s="59"/>
      <c r="B40" s="48"/>
      <c r="C40" s="64"/>
      <c r="D40" s="45"/>
      <c r="E40" s="45"/>
      <c r="F40" s="45"/>
      <c r="G40" s="45"/>
      <c r="H40" s="45"/>
      <c r="I40" s="45"/>
    </row>
    <row r="41" spans="1:17" s="51" customFormat="1" x14ac:dyDescent="0.3">
      <c r="A41" s="49"/>
      <c r="C41" s="65"/>
      <c r="D41" s="66"/>
      <c r="E41" s="55"/>
      <c r="F41" s="55"/>
      <c r="G41" s="55"/>
      <c r="H41" s="55"/>
      <c r="I41" s="55"/>
    </row>
    <row r="42" spans="1:17" x14ac:dyDescent="0.3">
      <c r="C42" s="67"/>
      <c r="D42" s="6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topLeftCell="A10" workbookViewId="0">
      <selection activeCell="C44" sqref="C44"/>
    </sheetView>
  </sheetViews>
  <sheetFormatPr defaultColWidth="9.109375" defaultRowHeight="13.8" x14ac:dyDescent="0.25"/>
  <cols>
    <col min="1" max="1" width="36.44140625" style="4" customWidth="1"/>
    <col min="2" max="2" width="26.44140625" style="4" customWidth="1"/>
    <col min="3" max="3" width="23.5546875" style="4" customWidth="1"/>
    <col min="4" max="4" width="26" style="4" customWidth="1"/>
    <col min="5" max="5" width="18.109375" style="4" customWidth="1"/>
    <col min="6" max="16384" width="9.109375" style="4"/>
  </cols>
  <sheetData>
    <row r="1" spans="1:7" ht="27.6" x14ac:dyDescent="0.25">
      <c r="B1" s="15" t="s">
        <v>94</v>
      </c>
      <c r="C1" s="15" t="s">
        <v>95</v>
      </c>
      <c r="D1" s="15" t="s">
        <v>97</v>
      </c>
      <c r="E1" s="15" t="s">
        <v>96</v>
      </c>
    </row>
    <row r="2" spans="1:7" x14ac:dyDescent="0.25">
      <c r="A2" s="16" t="s">
        <v>57</v>
      </c>
      <c r="B2" s="7">
        <v>211.99857299999999</v>
      </c>
      <c r="C2" s="7">
        <v>1920.1</v>
      </c>
      <c r="D2" s="17">
        <v>9057.1364364796937</v>
      </c>
      <c r="E2" s="18">
        <v>3.6999999999999998E-2</v>
      </c>
    </row>
    <row r="3" spans="1:7" x14ac:dyDescent="0.25">
      <c r="A3" s="16" t="s">
        <v>58</v>
      </c>
      <c r="B3" s="7">
        <v>144.82042300000001</v>
      </c>
      <c r="C3" s="7">
        <v>2240.42</v>
      </c>
      <c r="D3" s="17">
        <v>15470.331832962536</v>
      </c>
      <c r="E3" s="18">
        <v>3.7999999999999999E-2</v>
      </c>
    </row>
    <row r="4" spans="1:7" x14ac:dyDescent="0.25">
      <c r="A4" s="16" t="s">
        <v>59</v>
      </c>
      <c r="B4" s="7">
        <v>1450.9357910000001</v>
      </c>
      <c r="C4" s="7">
        <v>3385.09</v>
      </c>
      <c r="D4" s="17">
        <v>2333.0391468715238</v>
      </c>
      <c r="E4" s="18">
        <v>6.5000000000000002E-2</v>
      </c>
    </row>
    <row r="5" spans="1:7" x14ac:dyDescent="0.25">
      <c r="A5" s="16" t="s">
        <v>60</v>
      </c>
      <c r="B5" s="7">
        <v>1419.3212779999999</v>
      </c>
      <c r="C5" s="7">
        <v>17963.2</v>
      </c>
      <c r="D5" s="17">
        <v>12656.190165282649</v>
      </c>
      <c r="E5" s="18">
        <v>4.8000000000000001E-2</v>
      </c>
    </row>
    <row r="6" spans="1:7" x14ac:dyDescent="0.25">
      <c r="A6" s="16" t="s">
        <v>61</v>
      </c>
      <c r="B6" s="7">
        <v>345.42657100000002</v>
      </c>
      <c r="C6" s="7">
        <v>25462.7</v>
      </c>
      <c r="D6" s="17">
        <v>73713.785034793967</v>
      </c>
      <c r="E6" s="18">
        <v>2.8000000000000001E-2</v>
      </c>
    </row>
    <row r="14" spans="1:7" x14ac:dyDescent="0.25">
      <c r="B14" s="17"/>
    </row>
    <row r="15" spans="1:7" x14ac:dyDescent="0.25">
      <c r="B15" s="17"/>
      <c r="E15" s="19"/>
      <c r="F15" s="20"/>
      <c r="G15" s="21"/>
    </row>
    <row r="16" spans="1:7" x14ac:dyDescent="0.25">
      <c r="A16" s="15"/>
      <c r="E16" s="19"/>
      <c r="F16" s="20"/>
      <c r="G16" s="21"/>
    </row>
    <row r="17" spans="1:7" x14ac:dyDescent="0.25">
      <c r="A17" s="17"/>
      <c r="E17" s="19"/>
      <c r="F17" s="20"/>
      <c r="G17" s="21"/>
    </row>
    <row r="18" spans="1:7" x14ac:dyDescent="0.25">
      <c r="A18" s="17"/>
      <c r="E18" s="19"/>
      <c r="F18" s="20"/>
      <c r="G18" s="21"/>
    </row>
    <row r="19" spans="1:7" x14ac:dyDescent="0.25">
      <c r="A19" s="17"/>
      <c r="E19" s="19"/>
      <c r="F19" s="20"/>
      <c r="G19" s="21"/>
    </row>
    <row r="20" spans="1:7" x14ac:dyDescent="0.25">
      <c r="A20" s="17"/>
    </row>
    <row r="21" spans="1:7" x14ac:dyDescent="0.25">
      <c r="A21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 Balances Due Report</vt:lpstr>
      <vt:lpstr>Problem 2</vt:lpstr>
      <vt:lpstr>Problem3</vt:lpstr>
      <vt:lpstr>Problem 4</vt:lpstr>
      <vt:lpstr>Problem 5</vt:lpstr>
      <vt:lpstr>Expense-Revenue Relationship</vt:lpstr>
      <vt:lpstr>Problem3!Administrative</vt:lpstr>
      <vt:lpstr>Problem3!Advertising</vt:lpstr>
      <vt:lpstr>Problem3!Manufacturing_Cost_per_Unit</vt:lpstr>
      <vt:lpstr>Problem3!Material_Cost_per_Unit</vt:lpstr>
      <vt:lpstr>Problem3!Miscellaneous</vt:lpstr>
      <vt:lpstr>Problem3!Net_Income</vt:lpstr>
      <vt:lpstr>Problem3!Price_per_Unit</vt:lpstr>
      <vt:lpstr>'Problem 2'!Print_Titles</vt:lpstr>
      <vt:lpstr>Problem3!Salaries_and_Benefits</vt:lpstr>
      <vt:lpstr>Problem3!Total_Expenses</vt:lpstr>
      <vt:lpstr>Problem3!Total_Fixed_Expenses</vt:lpstr>
      <vt:lpstr>Problem3!Total_Manufacturing_Cost</vt:lpstr>
      <vt:lpstr>Problem3!Total_Material_Cost</vt:lpstr>
      <vt:lpstr>Problem3!Total_Revenue</vt:lpstr>
      <vt:lpstr>Problem3!Total_Variable_Expenses</vt:lpstr>
      <vt:lpstr>Problem3!Units_Produced</vt:lpstr>
      <vt:lpstr>Problem3!Units_Sold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dresha reddy</cp:lastModifiedBy>
  <cp:lastPrinted>2025-01-30T01:42:23Z</cp:lastPrinted>
  <dcterms:created xsi:type="dcterms:W3CDTF">2004-09-21T17:00:32Z</dcterms:created>
  <dcterms:modified xsi:type="dcterms:W3CDTF">2025-02-03T03:17:34Z</dcterms:modified>
</cp:coreProperties>
</file>