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sh\Desktop\MASTERS\Sem 4\mba-504\"/>
    </mc:Choice>
  </mc:AlternateContent>
  <xr:revisionPtr revIDLastSave="0" documentId="13_ncr:1_{25307814-8C42-4114-A61D-CF4B37EAC88F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Problem 1" sheetId="14" r:id="rId1"/>
    <sheet name="Problem 2" sheetId="7" r:id="rId2"/>
    <sheet name="Problem 3" sheetId="12" r:id="rId3"/>
    <sheet name="Problem 4" sheetId="10" r:id="rId4"/>
    <sheet name="Problem 5" sheetId="15" r:id="rId5"/>
    <sheet name="Problem_2 (2)" sheetId="8" state="hidden" r:id="rId6"/>
  </sheets>
  <externalReferences>
    <externalReference r:id="rId7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16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1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localSheetId="0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localSheetId="0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dded_Fees" localSheetId="5">'Problem_2 (2)'!$G$4:$G$27</definedName>
    <definedName name="Car_Type" localSheetId="5">'Problem_2 (2)'!$E$4:$E$27</definedName>
    <definedName name="CBWorkbookPriority" hidden="1">-1591358542</definedName>
    <definedName name="Compact_Markup" localSheetId="5">'Problem_2 (2)'!$L$8</definedName>
    <definedName name="Fee_1000" localSheetId="5">'Problem_2 (2)'!$O$6</definedName>
    <definedName name="Fee_1300" localSheetId="5">'Problem_2 (2)'!$O$7</definedName>
    <definedName name="Fee_1600" localSheetId="5">'Problem_2 (2)'!$O$8</definedName>
    <definedName name="Fee_1900" localSheetId="5">'Problem_2 (2)'!$O$9</definedName>
    <definedName name="Fee_2500" localSheetId="5">'Problem_2 (2)'!$O$10</definedName>
    <definedName name="Fee_500" localSheetId="5">'Problem_2 (2)'!$O$4</definedName>
    <definedName name="Fee_750" localSheetId="5">'Problem_2 (2)'!$O$5</definedName>
    <definedName name="Luxury_Markup" localSheetId="5">'Problem_2 (2)'!$L$4</definedName>
    <definedName name="Mini_Markup" localSheetId="5">'Problem_2 (2)'!$L$10</definedName>
    <definedName name="Model" localSheetId="5">'Problem_2 (2)'!$A$4:$A$27</definedName>
    <definedName name="Pal_Workbook_GUID" localSheetId="0" hidden="1">"SARZE8Q9GZLNHF8MZDM1GYFW"</definedName>
    <definedName name="Pal_Workbook_GUID" hidden="1">"8IFITU8PTMX47SBL8APLKYSN"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FALSE</definedName>
    <definedName name="PTree_SensitivityAnalysis_IncludeSpiderGraph" hidden="1">FALSE</definedName>
    <definedName name="PTree_SensitivityAnalysis_IncludeStrategyRegion" hidden="1">TRUE</definedName>
    <definedName name="PTree_SensitivityAnalysis_IncludeTornadoGraph" hidden="1">FALSE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100</definedName>
    <definedName name="PTree_SensitivityAnalysis_Inputs_1_Minimum" hidden="1">-100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0</definedName>
    <definedName name="PTree_SensitivityAnalysis_Inputs_1_VaryCell" localSheetId="4" hidden="1">#REF!</definedName>
    <definedName name="PTree_SensitivityAnalysis_Inputs_1_VaryCell" hidden="1">#REF!</definedName>
    <definedName name="PTree_SensitivityAnalysis_Inputs_2_AlternateCellLabel" hidden="1">""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100</definedName>
    <definedName name="PTree_SensitivityAnalysis_Inputs_2_Minimum" hidden="1">-100</definedName>
    <definedName name="PTree_SensitivityAnalysis_Inputs_2_OneWayAnalysis" hidden="1">1</definedName>
    <definedName name="PTree_SensitivityAnalysis_Inputs_2_Steps" hidden="1">11</definedName>
    <definedName name="PTree_SensitivityAnalysis_Inputs_2_TwoWayAnalysis" hidden="1">0</definedName>
    <definedName name="PTree_SensitivityAnalysis_Inputs_2_VariationMethod" hidden="1">0</definedName>
    <definedName name="PTree_SensitivityAnalysis_Inputs_2_VaryCell" localSheetId="4" hidden="1">#REF!</definedName>
    <definedName name="PTree_SensitivityAnalysis_Inputs_2_VaryCell" hidden="1">#REF!</definedName>
    <definedName name="PTree_SensitivityAnalysis_Inputs_3_AlternateCellLabel" hidden="1">""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100</definedName>
    <definedName name="PTree_SensitivityAnalysis_Inputs_3_Minimum" hidden="1">-100</definedName>
    <definedName name="PTree_SensitivityAnalysis_Inputs_3_OneWayAnalysis" hidden="1">1</definedName>
    <definedName name="PTree_SensitivityAnalysis_Inputs_3_Steps" hidden="1">11</definedName>
    <definedName name="PTree_SensitivityAnalysis_Inputs_3_TwoWayAnalysis" hidden="1">0</definedName>
    <definedName name="PTree_SensitivityAnalysis_Inputs_3_VariationMethod" hidden="1">0</definedName>
    <definedName name="PTree_SensitivityAnalysis_Inputs_3_VaryCell" localSheetId="4" hidden="1">#REF!</definedName>
    <definedName name="PTree_SensitivityAnalysis_Inputs_3_VaryCell" hidden="1">#REF!</definedName>
    <definedName name="PTree_SensitivityAnalysis_Inputs_4_AlternateCellLabel" hidden="1">""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100</definedName>
    <definedName name="PTree_SensitivityAnalysis_Inputs_4_Minimum" hidden="1">-100</definedName>
    <definedName name="PTree_SensitivityAnalysis_Inputs_4_OneWayAnalysis" hidden="1">1</definedName>
    <definedName name="PTree_SensitivityAnalysis_Inputs_4_Steps" hidden="1">11</definedName>
    <definedName name="PTree_SensitivityAnalysis_Inputs_4_TwoWayAnalysis" hidden="1">0</definedName>
    <definedName name="PTree_SensitivityAnalysis_Inputs_4_VariationMethod" hidden="1">0</definedName>
    <definedName name="PTree_SensitivityAnalysis_Inputs_4_VaryCell" localSheetId="4" hidden="1">#REF!</definedName>
    <definedName name="PTree_SensitivityAnalysis_Inputs_4_VaryCell" hidden="1">#REF!</definedName>
    <definedName name="PTree_SensitivityAnalysis_Inputs_5_AlternateCellLabel" hidden="1">""</definedName>
    <definedName name="PTree_SensitivityAnalysis_Inputs_5_BaseValueIsAutomatic" hidden="1">TRUE</definedName>
    <definedName name="PTree_SensitivityAnalysis_Inputs_5_MaintainProbabilityNormalization" hidden="1">FALSE</definedName>
    <definedName name="PTree_SensitivityAnalysis_Inputs_5_ManualBaseValue" hidden="1">0</definedName>
    <definedName name="PTree_SensitivityAnalysis_Inputs_5_Maximum" hidden="1">100</definedName>
    <definedName name="PTree_SensitivityAnalysis_Inputs_5_Minimum" hidden="1">-100</definedName>
    <definedName name="PTree_SensitivityAnalysis_Inputs_5_OneWayAnalysis" hidden="1">1</definedName>
    <definedName name="PTree_SensitivityAnalysis_Inputs_5_Steps" hidden="1">11</definedName>
    <definedName name="PTree_SensitivityAnalysis_Inputs_5_TwoWayAnalysis" hidden="1">0</definedName>
    <definedName name="PTree_SensitivityAnalysis_Inputs_5_VariationMethod" hidden="1">0</definedName>
    <definedName name="PTree_SensitivityAnalysis_Inputs_5_VaryCell" localSheetId="4" hidden="1">#REF!</definedName>
    <definedName name="PTree_SensitivityAnalysis_Inputs_5_VaryCell" hidden="1">#REF!</definedName>
    <definedName name="PTree_SensitivityAnalysis_Inputs_6_AlternateCellLabel" hidden="1">""</definedName>
    <definedName name="PTree_SensitivityAnalysis_Inputs_6_BaseValueIsAutomatic" hidden="1">TRUE</definedName>
    <definedName name="PTree_SensitivityAnalysis_Inputs_6_MaintainProbabilityNormalization" hidden="1">FALSE</definedName>
    <definedName name="PTree_SensitivityAnalysis_Inputs_6_ManualBaseValue" hidden="1">0</definedName>
    <definedName name="PTree_SensitivityAnalysis_Inputs_6_Maximum" hidden="1">100</definedName>
    <definedName name="PTree_SensitivityAnalysis_Inputs_6_Minimum" hidden="1">-100</definedName>
    <definedName name="PTree_SensitivityAnalysis_Inputs_6_OneWayAnalysis" hidden="1">1</definedName>
    <definedName name="PTree_SensitivityAnalysis_Inputs_6_Steps" hidden="1">11</definedName>
    <definedName name="PTree_SensitivityAnalysis_Inputs_6_TwoWayAnalysis" hidden="1">0</definedName>
    <definedName name="PTree_SensitivityAnalysis_Inputs_6_VariationMethod" hidden="1">0</definedName>
    <definedName name="PTree_SensitivityAnalysis_Inputs_6_VaryCell" localSheetId="4" hidden="1">#REF!</definedName>
    <definedName name="PTree_SensitivityAnalysis_Inputs_6_VaryCell" hidden="1">#REF!</definedName>
    <definedName name="PTree_SensitivityAnalysis_Inputs_7_AlternateCellLabel" hidden="1">""</definedName>
    <definedName name="PTree_SensitivityAnalysis_Inputs_7_BaseValueIsAutomatic" hidden="1">TRUE</definedName>
    <definedName name="PTree_SensitivityAnalysis_Inputs_7_MaintainProbabilityNormalization" hidden="1">FALSE</definedName>
    <definedName name="PTree_SensitivityAnalysis_Inputs_7_ManualBaseValue" hidden="1">0</definedName>
    <definedName name="PTree_SensitivityAnalysis_Inputs_7_Maximum" hidden="1">100</definedName>
    <definedName name="PTree_SensitivityAnalysis_Inputs_7_Minimum" hidden="1">-100</definedName>
    <definedName name="PTree_SensitivityAnalysis_Inputs_7_OneWayAnalysis" hidden="1">1</definedName>
    <definedName name="PTree_SensitivityAnalysis_Inputs_7_Steps" hidden="1">11</definedName>
    <definedName name="PTree_SensitivityAnalysis_Inputs_7_TwoWayAnalysis" hidden="1">0</definedName>
    <definedName name="PTree_SensitivityAnalysis_Inputs_7_VariationMethod" hidden="1">0</definedName>
    <definedName name="PTree_SensitivityAnalysis_Inputs_7_VaryCell" localSheetId="4" hidden="1">#REF!</definedName>
    <definedName name="PTree_SensitivityAnalysis_Inputs_7_VaryCell" hidden="1">#REF!</definedName>
    <definedName name="PTree_SensitivityAnalysis_Inputs_8_AlternateCellLabel" hidden="1">""</definedName>
    <definedName name="PTree_SensitivityAnalysis_Inputs_8_BaseValueIsAutomatic" hidden="1">TRUE</definedName>
    <definedName name="PTree_SensitivityAnalysis_Inputs_8_MaintainProbabilityNormalization" hidden="1">FALSE</definedName>
    <definedName name="PTree_SensitivityAnalysis_Inputs_8_ManualBaseValue" hidden="1">0</definedName>
    <definedName name="PTree_SensitivityAnalysis_Inputs_8_Maximum" hidden="1">100</definedName>
    <definedName name="PTree_SensitivityAnalysis_Inputs_8_Minimum" hidden="1">-100</definedName>
    <definedName name="PTree_SensitivityAnalysis_Inputs_8_OneWayAnalysis" hidden="1">1</definedName>
    <definedName name="PTree_SensitivityAnalysis_Inputs_8_Steps" hidden="1">11</definedName>
    <definedName name="PTree_SensitivityAnalysis_Inputs_8_TwoWayAnalysis" hidden="1">0</definedName>
    <definedName name="PTree_SensitivityAnalysis_Inputs_8_VariationMethod" hidden="1">0</definedName>
    <definedName name="PTree_SensitivityAnalysis_Inputs_8_VaryCell" localSheetId="4" hidden="1">#REF!</definedName>
    <definedName name="PTree_SensitivityAnalysis_Inputs_8_VaryCell" hidden="1">#REF!</definedName>
    <definedName name="PTree_SensitivityAnalysis_Inputs_Count" hidden="1">8</definedName>
    <definedName name="PTree_SensitivityAnalysis_Output_AlternateCellLabel" hidden="1">""</definedName>
    <definedName name="PTree_SensitivityAnalysis_Output_Model" localSheetId="4" hidden="1">PTreeObjectReference(PTDecisionTree_9,[1]treeCalc_9!$A$1)</definedName>
    <definedName name="PTree_SensitivityAnalysis_Output_Model" hidden="1">PTreeObjectReference(PTDecisionTree_9,[1]treeCalc_9!$A$1)</definedName>
    <definedName name="PTree_SensitivityAnalysis_Output_OutputType" hidden="1">1</definedName>
    <definedName name="PTree_SensitivityAnalysis_Output_StartingNode" localSheetId="4" hidden="1">PTreeObjectReference(PTDecisionTreeNode_9_8,#REF!)</definedName>
    <definedName name="PTree_SensitivityAnalysis_Output_StartingNode" hidden="1">PTreeObjectReference(PTDecisionTreeNode_9_8,#REF!)</definedName>
    <definedName name="PTree_SensitivityAnalysis_UpdateDisplay" hidden="1">FALSE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FALSE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FALSE</definedName>
    <definedName name="riskATSSpercentileValue" hidden="1">0.5</definedName>
    <definedName name="riskATSSprintReport" hidden="1">FALSE</definedName>
    <definedName name="riskATSSreportsInActiveBook" hidden="1">TRUE</definedName>
    <definedName name="riskATSSreportsSelected" hidden="1">TRUE</definedName>
    <definedName name="riskATSSsummaryReport" hidden="1">TRUE</definedName>
    <definedName name="riskATSStornadoGraph" hidden="1">FALSE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_xll.RiskCellHasTokens(262144+512+524288)</definedName>
    <definedName name="RiskIsOutput" hidden="1">_xll.RiskCellHasTokens(1024)</definedName>
    <definedName name="RiskIsStatistics" hidden="1">_xll.RiskCellHasTokens(4096+32768+65536)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"$I$10"</definedName>
    <definedName name="RiskSelectedNameCell1" hidden="1">"$D$9"</definedName>
    <definedName name="RiskSelectedNameCell2" hidden="1">"$J$6"</definedName>
    <definedName name="RiskStandardRecalc" localSheetId="0" hidden="1">2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_Volume" localSheetId="5">'Problem_2 (2)'!$B$4:$B$27</definedName>
    <definedName name="Sedan_Markup" localSheetId="5">'Problem_2 (2)'!$L$7</definedName>
    <definedName name="solvero_CRMax" hidden="1">"System.Double:Infinity"</definedName>
    <definedName name="solvero_CRMin" hidden="1">"System.Double:-Infinity"</definedName>
    <definedName name="solvero_OSpPars" hidden="1">"RiskSolver.UI.Charts.OutDlgPars:-1000001;5;11;55;45;0;1;90;80;0;0;0;0;"</definedName>
    <definedName name="Sporty_Markup" localSheetId="5">'Problem_2 (2)'!$L$5</definedName>
    <definedName name="Sub_Markup" localSheetId="5">'Problem_2 (2)'!$L$9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Total_Dealer_Cost" localSheetId="5">'Problem_2 (2)'!$F$4:$F$27</definedName>
    <definedName name="Total_manu_cost" localSheetId="5">'Problem_2 (2)'!$D$4:$D$27</definedName>
    <definedName name="total_sales" localSheetId="5">'Problem_2 (2)'!$H$4:$H$27</definedName>
    <definedName name="treeList" hidden="1">"00000100100000000000000000000000000000000000000000000000000000000000000000000000000000000000000000000000000000000000000000000000000000000000000000000000000000000000000000000000000000000000000000000000"</definedName>
    <definedName name="Wagon_Markup" localSheetId="5">'Problem_2 (2)'!$L$6</definedName>
    <definedName name="Wholesale_Cost" localSheetId="5">'Problem_2 (2)'!$C$4:$C$27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9" i="7" l="1"/>
  <c r="L20" i="7"/>
  <c r="L21" i="7"/>
  <c r="L22" i="7"/>
  <c r="L23" i="7"/>
  <c r="L24" i="7"/>
  <c r="L25" i="7"/>
  <c r="L26" i="7"/>
  <c r="L27" i="7"/>
  <c r="L28" i="7"/>
  <c r="L18" i="7"/>
  <c r="P6" i="15"/>
  <c r="P5" i="15"/>
  <c r="P4" i="15"/>
  <c r="N6" i="15"/>
  <c r="N5" i="15"/>
  <c r="N4" i="15"/>
  <c r="L6" i="15"/>
  <c r="L5" i="15"/>
  <c r="L4" i="15"/>
  <c r="N29" i="7"/>
  <c r="M29" i="7"/>
  <c r="K29" i="7"/>
  <c r="O19" i="7"/>
  <c r="O20" i="7"/>
  <c r="O21" i="7"/>
  <c r="O22" i="7"/>
  <c r="O23" i="7"/>
  <c r="O24" i="7"/>
  <c r="O25" i="7"/>
  <c r="O26" i="7"/>
  <c r="O27" i="7"/>
  <c r="O28" i="7"/>
  <c r="O18" i="7"/>
  <c r="N19" i="7"/>
  <c r="N20" i="7"/>
  <c r="N21" i="7"/>
  <c r="N22" i="7"/>
  <c r="N23" i="7"/>
  <c r="N24" i="7"/>
  <c r="N25" i="7"/>
  <c r="N26" i="7"/>
  <c r="N27" i="7"/>
  <c r="N28" i="7"/>
  <c r="N18" i="7"/>
  <c r="M19" i="7"/>
  <c r="M20" i="7"/>
  <c r="M21" i="7"/>
  <c r="M22" i="7"/>
  <c r="M23" i="7"/>
  <c r="M24" i="7"/>
  <c r="M25" i="7"/>
  <c r="M26" i="7"/>
  <c r="M27" i="7"/>
  <c r="M28" i="7"/>
  <c r="M18" i="7"/>
  <c r="K19" i="7"/>
  <c r="K20" i="7"/>
  <c r="K21" i="7"/>
  <c r="K22" i="7"/>
  <c r="K23" i="7"/>
  <c r="K24" i="7"/>
  <c r="K25" i="7"/>
  <c r="K26" i="7"/>
  <c r="K27" i="7"/>
  <c r="K28" i="7"/>
  <c r="K18" i="7"/>
  <c r="J29" i="7"/>
  <c r="I29" i="7"/>
  <c r="H29" i="7"/>
  <c r="G29" i="7"/>
  <c r="J19" i="7"/>
  <c r="J20" i="7"/>
  <c r="J21" i="7"/>
  <c r="J22" i="7"/>
  <c r="J23" i="7"/>
  <c r="J24" i="7"/>
  <c r="J25" i="7"/>
  <c r="J26" i="7"/>
  <c r="J27" i="7"/>
  <c r="J28" i="7"/>
  <c r="J18" i="7"/>
  <c r="I19" i="7"/>
  <c r="I20" i="7"/>
  <c r="I21" i="7"/>
  <c r="I22" i="7"/>
  <c r="I23" i="7"/>
  <c r="I24" i="7"/>
  <c r="I25" i="7"/>
  <c r="I26" i="7"/>
  <c r="I27" i="7"/>
  <c r="I28" i="7"/>
  <c r="I18" i="7"/>
  <c r="H19" i="7"/>
  <c r="H20" i="7"/>
  <c r="H21" i="7"/>
  <c r="H22" i="7"/>
  <c r="H23" i="7"/>
  <c r="H24" i="7"/>
  <c r="H25" i="7"/>
  <c r="H26" i="7"/>
  <c r="H27" i="7"/>
  <c r="H28" i="7"/>
  <c r="H18" i="7"/>
  <c r="G19" i="7"/>
  <c r="G20" i="7"/>
  <c r="G21" i="7"/>
  <c r="G22" i="7"/>
  <c r="G23" i="7"/>
  <c r="G24" i="7"/>
  <c r="G25" i="7"/>
  <c r="G26" i="7"/>
  <c r="G27" i="7"/>
  <c r="G28" i="7"/>
  <c r="G18" i="7"/>
  <c r="F29" i="7"/>
  <c r="F19" i="7"/>
  <c r="F20" i="7"/>
  <c r="F21" i="7"/>
  <c r="F22" i="7"/>
  <c r="F23" i="7"/>
  <c r="F24" i="7"/>
  <c r="F25" i="7"/>
  <c r="F26" i="7"/>
  <c r="F27" i="7"/>
  <c r="F28" i="7"/>
  <c r="F18" i="7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5" i="10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2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2" i="12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5" i="14"/>
  <c r="J6" i="14"/>
  <c r="J7" i="14"/>
  <c r="J8" i="14"/>
  <c r="J4" i="14"/>
  <c r="F5" i="7" l="1"/>
  <c r="E114" i="10" l="1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D4" i="8" l="1"/>
  <c r="D5" i="8"/>
  <c r="F5" i="8" s="1"/>
  <c r="G5" i="8" s="1"/>
  <c r="H5" i="8" s="1"/>
  <c r="D6" i="8"/>
  <c r="D7" i="8"/>
  <c r="F7" i="8" s="1"/>
  <c r="D8" i="8"/>
  <c r="D9" i="8"/>
  <c r="D10" i="8"/>
  <c r="F10" i="8" s="1"/>
  <c r="G10" i="8" s="1"/>
  <c r="H10" i="8" s="1"/>
  <c r="D11" i="8"/>
  <c r="F11" i="8" s="1"/>
  <c r="G11" i="8" s="1"/>
  <c r="D12" i="8"/>
  <c r="D13" i="8"/>
  <c r="F13" i="8" s="1"/>
  <c r="G13" i="8" s="1"/>
  <c r="H13" i="8" s="1"/>
  <c r="D14" i="8"/>
  <c r="D15" i="8"/>
  <c r="D16" i="8"/>
  <c r="D17" i="8"/>
  <c r="D18" i="8"/>
  <c r="F18" i="8" s="1"/>
  <c r="G18" i="8" s="1"/>
  <c r="H18" i="8" s="1"/>
  <c r="D19" i="8"/>
  <c r="F19" i="8" s="1"/>
  <c r="D20" i="8"/>
  <c r="D21" i="8"/>
  <c r="F21" i="8" s="1"/>
  <c r="G21" i="8" s="1"/>
  <c r="H21" i="8" s="1"/>
  <c r="D22" i="8"/>
  <c r="D23" i="8"/>
  <c r="F23" i="8" s="1"/>
  <c r="D24" i="8"/>
  <c r="D25" i="8"/>
  <c r="D26" i="8"/>
  <c r="F26" i="8" s="1"/>
  <c r="G26" i="8" s="1"/>
  <c r="H26" i="8" s="1"/>
  <c r="D27" i="8"/>
  <c r="F27" i="8" s="1"/>
  <c r="F4" i="8"/>
  <c r="F6" i="8"/>
  <c r="F8" i="8"/>
  <c r="F9" i="8"/>
  <c r="F16" i="8"/>
  <c r="F20" i="8"/>
  <c r="F24" i="8"/>
  <c r="G24" i="8" s="1"/>
  <c r="H24" i="8" s="1"/>
  <c r="D34" i="8"/>
  <c r="B32" i="8"/>
  <c r="B31" i="8"/>
  <c r="C30" i="8"/>
  <c r="B30" i="8"/>
  <c r="B29" i="8"/>
  <c r="F25" i="8"/>
  <c r="F22" i="8"/>
  <c r="G22" i="8" s="1"/>
  <c r="H22" i="8" s="1"/>
  <c r="F17" i="8"/>
  <c r="G17" i="8" s="1"/>
  <c r="H17" i="8" s="1"/>
  <c r="F14" i="8"/>
  <c r="G14" i="8" s="1"/>
  <c r="G8" i="8"/>
  <c r="H8" i="8" s="1"/>
  <c r="G20" i="8"/>
  <c r="H20" i="8" s="1"/>
  <c r="G9" i="8"/>
  <c r="H9" i="8" s="1"/>
  <c r="G16" i="8"/>
  <c r="H16" i="8" s="1"/>
  <c r="G25" i="8"/>
  <c r="H25" i="8" s="1"/>
  <c r="G6" i="8"/>
  <c r="H6" i="8" s="1"/>
  <c r="G4" i="8"/>
  <c r="H4" i="8" s="1"/>
  <c r="E29" i="7"/>
  <c r="D29" i="7"/>
  <c r="C29" i="7"/>
  <c r="B29" i="7"/>
  <c r="G23" i="8" l="1"/>
  <c r="H23" i="8" s="1"/>
  <c r="D29" i="8"/>
  <c r="H14" i="8"/>
  <c r="G27" i="8"/>
  <c r="H27" i="8" s="1"/>
  <c r="F30" i="8"/>
  <c r="G19" i="8"/>
  <c r="H19" i="8" s="1"/>
  <c r="D30" i="8"/>
  <c r="H11" i="8"/>
  <c r="G7" i="8"/>
  <c r="F29" i="8"/>
  <c r="G30" i="8" l="1"/>
  <c r="H7" i="8"/>
  <c r="G29" i="8"/>
  <c r="H29" i="8" l="1"/>
  <c r="H30" i="8"/>
  <c r="I20" i="8" l="1"/>
  <c r="I12" i="8"/>
  <c r="I9" i="8"/>
  <c r="I26" i="8"/>
  <c r="I21" i="8"/>
  <c r="I15" i="8"/>
  <c r="I24" i="8"/>
  <c r="I16" i="8"/>
  <c r="I10" i="8"/>
  <c r="I14" i="8"/>
  <c r="I18" i="8"/>
  <c r="I23" i="8"/>
  <c r="I25" i="8"/>
  <c r="I17" i="8"/>
  <c r="I22" i="8"/>
  <c r="I13" i="8"/>
  <c r="I8" i="8"/>
  <c r="I4" i="8"/>
  <c r="I6" i="8"/>
  <c r="I5" i="8"/>
  <c r="I19" i="8"/>
  <c r="I11" i="8"/>
  <c r="I27" i="8"/>
  <c r="I7" i="8"/>
</calcChain>
</file>

<file path=xl/sharedStrings.xml><?xml version="1.0" encoding="utf-8"?>
<sst xmlns="http://schemas.openxmlformats.org/spreadsheetml/2006/main" count="932" uniqueCount="580">
  <si>
    <t>F</t>
  </si>
  <si>
    <t>Model</t>
  </si>
  <si>
    <t>Sales Volume</t>
  </si>
  <si>
    <t>Wholesale Cost per Vehicle</t>
  </si>
  <si>
    <t>Total Manufacturing Cost</t>
  </si>
  <si>
    <t>Car Type</t>
  </si>
  <si>
    <t>Total Dealer Cost</t>
  </si>
  <si>
    <t>Added Fees</t>
  </si>
  <si>
    <t>Total Sales</t>
  </si>
  <si>
    <t>% of total Volume</t>
  </si>
  <si>
    <t>VX207</t>
  </si>
  <si>
    <t>Luxury</t>
  </si>
  <si>
    <t>&lt;$15,000</t>
  </si>
  <si>
    <t>VX212</t>
  </si>
  <si>
    <t>Sporty</t>
  </si>
  <si>
    <t>$15,000 to $19,999</t>
  </si>
  <si>
    <t>VX208</t>
  </si>
  <si>
    <t>Wagon</t>
  </si>
  <si>
    <t>$20,000 to $24,999</t>
  </si>
  <si>
    <t>VX217</t>
  </si>
  <si>
    <t>Sedan</t>
  </si>
  <si>
    <t>$25,000 to $29,999</t>
  </si>
  <si>
    <t>VX220</t>
  </si>
  <si>
    <t>Compact</t>
  </si>
  <si>
    <t>$30,000 to $34,999</t>
  </si>
  <si>
    <t>VX219</t>
  </si>
  <si>
    <t>Subcompact</t>
  </si>
  <si>
    <t>$35,000 to $39,999</t>
  </si>
  <si>
    <t>VX201</t>
  </si>
  <si>
    <t>Mini-sub</t>
  </si>
  <si>
    <t>$40,000 and up</t>
  </si>
  <si>
    <t>VX209</t>
  </si>
  <si>
    <t>VX204</t>
  </si>
  <si>
    <t>VX215</t>
  </si>
  <si>
    <t>VX210</t>
  </si>
  <si>
    <t>VX211</t>
  </si>
  <si>
    <t>VX216</t>
  </si>
  <si>
    <t>VX214</t>
  </si>
  <si>
    <t>VX224</t>
  </si>
  <si>
    <t>VX218</t>
  </si>
  <si>
    <t>VX223</t>
  </si>
  <si>
    <t>VX213</t>
  </si>
  <si>
    <t>VX206</t>
  </si>
  <si>
    <t>VX202</t>
  </si>
  <si>
    <t>VX205</t>
  </si>
  <si>
    <t>VX222</t>
  </si>
  <si>
    <t>VX221</t>
  </si>
  <si>
    <t>VX203</t>
  </si>
  <si>
    <t xml:space="preserve">  total</t>
  </si>
  <si>
    <t>average</t>
  </si>
  <si>
    <t>highest</t>
  </si>
  <si>
    <t>lowest</t>
  </si>
  <si>
    <t># models available for sale</t>
  </si>
  <si>
    <t>July - December 2013 Sales Summary</t>
  </si>
  <si>
    <t>JMB AUTO SALES</t>
  </si>
  <si>
    <t>Sales Promotion Program</t>
  </si>
  <si>
    <t>1Q</t>
  </si>
  <si>
    <t>2Q</t>
  </si>
  <si>
    <t>3Q</t>
  </si>
  <si>
    <t>4Q</t>
  </si>
  <si>
    <t>Annual</t>
  </si>
  <si>
    <t>Additional Inputs:</t>
  </si>
  <si>
    <t>Estimate quality:Good category within</t>
  </si>
  <si>
    <t>Estimate quality:Poor category over</t>
  </si>
  <si>
    <t>Quarterly Sales Volumes</t>
  </si>
  <si>
    <t>Dealer#</t>
  </si>
  <si>
    <t xml:space="preserve">  Totals</t>
  </si>
  <si>
    <t xml:space="preserve"> Model</t>
  </si>
  <si>
    <t>Mark-up Percentages</t>
  </si>
  <si>
    <t>Total Dealer Cost per Unit</t>
  </si>
  <si>
    <t>Fees per Uni</t>
  </si>
  <si>
    <t>Last Name</t>
  </si>
  <si>
    <t>First Name</t>
  </si>
  <si>
    <t>Gregory</t>
  </si>
  <si>
    <t>Bonus</t>
  </si>
  <si>
    <t>Best in class bonus</t>
  </si>
  <si>
    <t>Estimate quality:
Excellent category within</t>
  </si>
  <si>
    <t>7% or less</t>
  </si>
  <si>
    <t>Sales above expected volume by a minimum of</t>
  </si>
  <si>
    <t>Juan</t>
  </si>
  <si>
    <t>Lindsey</t>
  </si>
  <si>
    <t>Shipping Rebates (per car sold):</t>
  </si>
  <si>
    <t>Expected Sales Volume (quarterly):</t>
  </si>
  <si>
    <t>Student Name</t>
  </si>
  <si>
    <t>Exam 1</t>
  </si>
  <si>
    <t>Exam 2</t>
  </si>
  <si>
    <t>Exam 3</t>
  </si>
  <si>
    <t>Exam 4</t>
  </si>
  <si>
    <t>Absences</t>
  </si>
  <si>
    <t>Pass/Fail</t>
  </si>
  <si>
    <t>Average  Score</t>
  </si>
  <si>
    <t>Final Letter Grade</t>
  </si>
  <si>
    <t xml:space="preserve">Average Score  </t>
  </si>
  <si>
    <t>Letter</t>
  </si>
  <si>
    <t>Adams, Ansel</t>
  </si>
  <si>
    <t>N</t>
  </si>
  <si>
    <t>Babbitt, Platt D.</t>
  </si>
  <si>
    <t>Y</t>
  </si>
  <si>
    <t>D</t>
  </si>
  <si>
    <t>Babcock, William Perkins</t>
  </si>
  <si>
    <t>C</t>
  </si>
  <si>
    <t>Babel, Pierre-Edme</t>
  </si>
  <si>
    <t>B</t>
  </si>
  <si>
    <t>Baburen, Dirck van</t>
  </si>
  <si>
    <t>A</t>
  </si>
  <si>
    <t>Bac, Ferdinand</t>
  </si>
  <si>
    <t>Bacchiacca</t>
  </si>
  <si>
    <t>Bach, Ferdinand Sigismond</t>
  </si>
  <si>
    <t>Bach, Julie</t>
  </si>
  <si>
    <t>Bacharach, Herman Ilfeld</t>
  </si>
  <si>
    <t>Bachelard, Gaston</t>
  </si>
  <si>
    <t>Bacher, Frank K.</t>
  </si>
  <si>
    <t>Bacher, Otto Henry</t>
  </si>
  <si>
    <t>Bachiacca</t>
  </si>
  <si>
    <t>Baciccia</t>
  </si>
  <si>
    <t>Baciccio</t>
  </si>
  <si>
    <t>Backhuysen, Ludolf</t>
  </si>
  <si>
    <t>Bacler d'Albe, Louis-Albert-Guillain Baron</t>
  </si>
  <si>
    <t>Bacon, Francis</t>
  </si>
  <si>
    <t>Bacon, Peggy</t>
  </si>
  <si>
    <t>Badalocchio, Sisto</t>
  </si>
  <si>
    <t>Baden, Aiko</t>
  </si>
  <si>
    <t>Baden, Ken</t>
  </si>
  <si>
    <t>Baden, Stanley</t>
  </si>
  <si>
    <t>Bader, Herman</t>
  </si>
  <si>
    <t>Badger, Frances S.</t>
  </si>
  <si>
    <t>Badger, Joseph</t>
  </si>
  <si>
    <t>Badii, Libero</t>
  </si>
  <si>
    <t>Badile, Giovanni</t>
  </si>
  <si>
    <t>Badin, Ferdinand</t>
  </si>
  <si>
    <t>Bearden, Romare</t>
  </si>
  <si>
    <t>Calder, Alexander</t>
  </si>
  <si>
    <t>Cassatt, Mary</t>
  </si>
  <si>
    <t>Cezanne, Paul</t>
  </si>
  <si>
    <t>Chagall, Marc</t>
  </si>
  <si>
    <t>da Caravaggio, Polidoro</t>
  </si>
  <si>
    <t>da Carpi, Ugo</t>
  </si>
  <si>
    <t>da Cavino, Giovanni</t>
  </si>
  <si>
    <t>da Cortona, Pietro</t>
  </si>
  <si>
    <t>da Ferrara, Costanzo</t>
  </si>
  <si>
    <t>da Maiano, Benedetto</t>
  </si>
  <si>
    <t>da Milano, Amadio</t>
  </si>
  <si>
    <t>da Ravenna, Severo</t>
  </si>
  <si>
    <t>da Sangallo, Francesco</t>
  </si>
  <si>
    <t>da Settignano, Desiderio</t>
  </si>
  <si>
    <t>da Siena, Matteo</t>
  </si>
  <si>
    <t>da Trento, Antonio</t>
  </si>
  <si>
    <t>da Urbino, Clemente</t>
  </si>
  <si>
    <t>da Vinci, Leonardo</t>
  </si>
  <si>
    <t>Dadante, Michael</t>
  </si>
  <si>
    <t>Daddi, Bernardo</t>
  </si>
  <si>
    <t>Daddo, Bernardo di</t>
  </si>
  <si>
    <t>Dadler, Sebastian</t>
  </si>
  <si>
    <t>Dadley, J.</t>
  </si>
  <si>
    <t>Daeda, Orison</t>
  </si>
  <si>
    <t>Dael, Cornelis van</t>
  </si>
  <si>
    <t>Daellen, François van</t>
  </si>
  <si>
    <t>Dagoty, Jacques-Fabien Gautier</t>
  </si>
  <si>
    <t>d'Aguilon, François</t>
  </si>
  <si>
    <t>Dahl, Einar</t>
  </si>
  <si>
    <t>Dahl, Johan Christian</t>
  </si>
  <si>
    <t>Dahl, Johan Christian Clausen</t>
  </si>
  <si>
    <t>Dahlberg, Erik Jönson</t>
  </si>
  <si>
    <t>Dahlgreen, Charles William</t>
  </si>
  <si>
    <t>Dali, Salvador</t>
  </si>
  <si>
    <t>DaVinci, Leonardo</t>
  </si>
  <si>
    <t>Degas, Edgar</t>
  </si>
  <si>
    <t>Dutch, Rembrandt</t>
  </si>
  <si>
    <t>Eagerton, Robert Pierce</t>
  </si>
  <si>
    <t>Eaker, Alan</t>
  </si>
  <si>
    <t>Eakins, Thomas</t>
  </si>
  <si>
    <t>Earl, Florence</t>
  </si>
  <si>
    <t>Earl, Ralph</t>
  </si>
  <si>
    <t>Earl, Ralph Eleaser Whiteside</t>
  </si>
  <si>
    <t>Earle, Edwin</t>
  </si>
  <si>
    <t>Earlom, Richard</t>
  </si>
  <si>
    <t>Easling, J.C.</t>
  </si>
  <si>
    <t>Eastman, Emily</t>
  </si>
  <si>
    <t>Eastman, Seth</t>
  </si>
  <si>
    <t>Easton, Linwood</t>
  </si>
  <si>
    <t>Eaton, Charles Warren</t>
  </si>
  <si>
    <t>Eaton, R.</t>
  </si>
  <si>
    <t>Ebdon, Christopher</t>
  </si>
  <si>
    <t>Ebell, Paul Heinrich</t>
  </si>
  <si>
    <t>Eberbach, Walter</t>
  </si>
  <si>
    <t>Eberz, Josef</t>
  </si>
  <si>
    <t>Eby, Harold Kerr</t>
  </si>
  <si>
    <t>Eby, Kerr</t>
  </si>
  <si>
    <t>Eckart, Johann Georg</t>
  </si>
  <si>
    <t>Eckenbrecher, Karl Paul Themistocles von</t>
  </si>
  <si>
    <t>Eckenbrecher, Themistocles von</t>
  </si>
  <si>
    <t>Eckersberg, Christoffer Wilhelm</t>
  </si>
  <si>
    <t>Eckford, Jessie Jo</t>
  </si>
  <si>
    <t>Eckman, Edouard</t>
  </si>
  <si>
    <t>Ecman, Edouard</t>
  </si>
  <si>
    <t>Eddins, Homer</t>
  </si>
  <si>
    <t>Eddleman, Brian</t>
  </si>
  <si>
    <t>Gauguin, Paul</t>
  </si>
  <si>
    <t>Hopper, Edward</t>
  </si>
  <si>
    <t>Jack, Mabel Wellington</t>
  </si>
  <si>
    <t>Jackman, R.</t>
  </si>
  <si>
    <t>Jackson of Battersea</t>
  </si>
  <si>
    <t>Jackson, Alene</t>
  </si>
  <si>
    <t>Jackson, Alexander Young</t>
  </si>
  <si>
    <t>Jackson, Billy Morrow</t>
  </si>
  <si>
    <t>Jackson, Everett Gee</t>
  </si>
  <si>
    <t>Jackson, Frederick</t>
  </si>
  <si>
    <t>Jackson, Gordena</t>
  </si>
  <si>
    <t>Jackson, Gwendolyn</t>
  </si>
  <si>
    <t>Jackson, Helfond</t>
  </si>
  <si>
    <t>Jackson, John</t>
  </si>
  <si>
    <t>Jackson, John Baptist</t>
  </si>
  <si>
    <t>Jackson, Martin</t>
  </si>
  <si>
    <t>Jackson, Matthew</t>
  </si>
  <si>
    <t>Jackson, Oliver</t>
  </si>
  <si>
    <t>Jackson, Oliver Lee</t>
  </si>
  <si>
    <t>Jackson, Robert</t>
  </si>
  <si>
    <t>Jackson, Samuel</t>
  </si>
  <si>
    <t>Jackson, Vaughn L.</t>
  </si>
  <si>
    <t>Jackson, William Henry</t>
  </si>
  <si>
    <t>Jacob, Betty</t>
  </si>
  <si>
    <t>Jacob, Julius the Elder</t>
  </si>
  <si>
    <t>Jacob, Max</t>
  </si>
  <si>
    <t>Jacob, Nicolas-Henri</t>
  </si>
  <si>
    <t>Jacobe, Johann</t>
  </si>
  <si>
    <t>Jacobi, Eli</t>
  </si>
  <si>
    <t>Jacobi, Lotte</t>
  </si>
  <si>
    <t>Jacobs, Abraham</t>
  </si>
  <si>
    <t>Klee, Paul</t>
  </si>
  <si>
    <t>Lawrence, Jacob</t>
  </si>
  <si>
    <t>Lichtenstein, Roy</t>
  </si>
  <si>
    <t>Magritte, Rene</t>
  </si>
  <si>
    <t>Manet, Edouard</t>
  </si>
  <si>
    <t>Matisse, Henri</t>
  </si>
  <si>
    <t>Miro, Joan</t>
  </si>
  <si>
    <t>Monet, Claude</t>
  </si>
  <si>
    <t>Munch, Edvard</t>
  </si>
  <si>
    <t>O'Keeffe, Georgia</t>
  </si>
  <si>
    <t>Rabaliatti, Franz Wilhelm</t>
  </si>
  <si>
    <t>Rabel, Jean</t>
  </si>
  <si>
    <t>Rabelais, François</t>
  </si>
  <si>
    <t>Rabino, Saul</t>
  </si>
  <si>
    <t>Raboy, Emanuel Mac</t>
  </si>
  <si>
    <t>Rachou, Henri</t>
  </si>
  <si>
    <t>Racine, Jean</t>
  </si>
  <si>
    <t>Rackley, Mildred</t>
  </si>
  <si>
    <t>Racz, André</t>
  </si>
  <si>
    <t>Raddon, William</t>
  </si>
  <si>
    <t>Radel</t>
  </si>
  <si>
    <t>Rademaker, Abraham</t>
  </si>
  <si>
    <t>Radi, Bernardino</t>
  </si>
  <si>
    <t>Radigues, Antoine</t>
  </si>
  <si>
    <t>Radnitzky, Emmanuel</t>
  </si>
  <si>
    <t>Radolt, Clement</t>
  </si>
  <si>
    <t>Rados, Luigi</t>
  </si>
  <si>
    <t>Radziwill, Franz</t>
  </si>
  <si>
    <t>Raeburn, Henry, Sir</t>
  </si>
  <si>
    <t>Raes II, Jan</t>
  </si>
  <si>
    <t>Raetz, Markus</t>
  </si>
  <si>
    <t>Raffael, Joseph</t>
  </si>
  <si>
    <t>Raffaele dei Capponi</t>
  </si>
  <si>
    <t>Raffaele dei Carli</t>
  </si>
  <si>
    <t>Raffaele, Joe</t>
  </si>
  <si>
    <t>Raffaëlli, Jean François</t>
  </si>
  <si>
    <t>Raffaëlli, Jean-François</t>
  </si>
  <si>
    <t>Raffaellino da Reggio</t>
  </si>
  <si>
    <t>Raffaellino del Garbo</t>
  </si>
  <si>
    <t>Tax Calculations</t>
  </si>
  <si>
    <t>Tax Table</t>
  </si>
  <si>
    <t>HLOOKUP or VLOOKUP</t>
  </si>
  <si>
    <t>Nested IF Statements</t>
  </si>
  <si>
    <t xml:space="preserve">At least </t>
  </si>
  <si>
    <t>But less than</t>
  </si>
  <si>
    <t>Base Tax Amount</t>
  </si>
  <si>
    <t>Marginal Tax Rate</t>
  </si>
  <si>
    <t>Total Earnings</t>
  </si>
  <si>
    <t>Total Deductions</t>
  </si>
  <si>
    <t>Taxable Income</t>
  </si>
  <si>
    <t>Exempt</t>
  </si>
  <si>
    <t>Taxes</t>
  </si>
  <si>
    <t>Rogers</t>
  </si>
  <si>
    <t xml:space="preserve"> Alice</t>
  </si>
  <si>
    <t>No</t>
  </si>
  <si>
    <t>Salazar</t>
  </si>
  <si>
    <t xml:space="preserve"> Walter</t>
  </si>
  <si>
    <t>Schmidt</t>
  </si>
  <si>
    <t>Pat</t>
  </si>
  <si>
    <t>Shaw</t>
  </si>
  <si>
    <t xml:space="preserve"> Edmund</t>
  </si>
  <si>
    <t>Yes</t>
  </si>
  <si>
    <t>Terry</t>
  </si>
  <si>
    <t xml:space="preserve"> Francis</t>
  </si>
  <si>
    <t>Townsend</t>
  </si>
  <si>
    <t>Vicki</t>
  </si>
  <si>
    <t>Watkins</t>
  </si>
  <si>
    <t xml:space="preserve"> Beverly</t>
  </si>
  <si>
    <t>Williamson</t>
  </si>
  <si>
    <t xml:space="preserve"> Antoinette</t>
  </si>
  <si>
    <t>Wong</t>
  </si>
  <si>
    <t xml:space="preserve"> Ellis</t>
  </si>
  <si>
    <t>Zimmerman</t>
  </si>
  <si>
    <t>Coleman</t>
  </si>
  <si>
    <t>Lambert</t>
  </si>
  <si>
    <t>Robin</t>
  </si>
  <si>
    <t>Lee</t>
  </si>
  <si>
    <t>Tabitha</t>
  </si>
  <si>
    <t>Jones</t>
  </si>
  <si>
    <t>Marion</t>
  </si>
  <si>
    <t>Natalie</t>
  </si>
  <si>
    <t>Bush</t>
  </si>
  <si>
    <t>Jackie</t>
  </si>
  <si>
    <t>Knight</t>
  </si>
  <si>
    <t>Maryann</t>
  </si>
  <si>
    <t>Bates</t>
  </si>
  <si>
    <t>Boyd</t>
  </si>
  <si>
    <t>Quinn</t>
  </si>
  <si>
    <t>Dean</t>
  </si>
  <si>
    <t>Gill</t>
  </si>
  <si>
    <t>Christina</t>
  </si>
  <si>
    <t>Graves</t>
  </si>
  <si>
    <t>Grace</t>
  </si>
  <si>
    <t>Briggs</t>
  </si>
  <si>
    <t>Monica</t>
  </si>
  <si>
    <t>Ellis</t>
  </si>
  <si>
    <t>Evelyn</t>
  </si>
  <si>
    <t>Allison</t>
  </si>
  <si>
    <t>Marcus</t>
  </si>
  <si>
    <t>Mendoza</t>
  </si>
  <si>
    <t>Annette</t>
  </si>
  <si>
    <t>Santos</t>
  </si>
  <si>
    <t>Rebecca</t>
  </si>
  <si>
    <t>Raul</t>
  </si>
  <si>
    <t>Matthews</t>
  </si>
  <si>
    <t>Charles</t>
  </si>
  <si>
    <t>Jensen</t>
  </si>
  <si>
    <t>Jane</t>
  </si>
  <si>
    <t>Butler</t>
  </si>
  <si>
    <t>Parker</t>
  </si>
  <si>
    <t>Erma</t>
  </si>
  <si>
    <t>Rivera</t>
  </si>
  <si>
    <t>Maxine</t>
  </si>
  <si>
    <t>Hogan</t>
  </si>
  <si>
    <t>Carole</t>
  </si>
  <si>
    <t>Johnston</t>
  </si>
  <si>
    <t>William</t>
  </si>
  <si>
    <t>Chandler</t>
  </si>
  <si>
    <t>Kristopher</t>
  </si>
  <si>
    <t>Barnes</t>
  </si>
  <si>
    <t>Sylvia</t>
  </si>
  <si>
    <t>Peters</t>
  </si>
  <si>
    <t>Mindy</t>
  </si>
  <si>
    <t>Gray</t>
  </si>
  <si>
    <t>Eduardo</t>
  </si>
  <si>
    <t>Barber</t>
  </si>
  <si>
    <t>Elijah</t>
  </si>
  <si>
    <t>Rowe</t>
  </si>
  <si>
    <t>Geraldine</t>
  </si>
  <si>
    <t>Harmon</t>
  </si>
  <si>
    <t>Robert</t>
  </si>
  <si>
    <t>Mullins</t>
  </si>
  <si>
    <t>Anne</t>
  </si>
  <si>
    <t>Cummings</t>
  </si>
  <si>
    <t>Shannon</t>
  </si>
  <si>
    <t>Reyes</t>
  </si>
  <si>
    <t>Amelia</t>
  </si>
  <si>
    <t>Farmer</t>
  </si>
  <si>
    <t>Louis</t>
  </si>
  <si>
    <t>Aguilar</t>
  </si>
  <si>
    <t>Dorothy</t>
  </si>
  <si>
    <t>Pena</t>
  </si>
  <si>
    <t>Amber</t>
  </si>
  <si>
    <t>Scott</t>
  </si>
  <si>
    <t>Joey</t>
  </si>
  <si>
    <t>Morgan</t>
  </si>
  <si>
    <t>Wanda</t>
  </si>
  <si>
    <t>Andrews</t>
  </si>
  <si>
    <t>Sophie</t>
  </si>
  <si>
    <t>George</t>
  </si>
  <si>
    <t>Marcos</t>
  </si>
  <si>
    <t>Jefferson</t>
  </si>
  <si>
    <t>Lindsay</t>
  </si>
  <si>
    <t>Garcia</t>
  </si>
  <si>
    <t>Bernice</t>
  </si>
  <si>
    <t>Stewart</t>
  </si>
  <si>
    <t>Juanita</t>
  </si>
  <si>
    <t>Hale</t>
  </si>
  <si>
    <t>Gordon</t>
  </si>
  <si>
    <t>Bowers</t>
  </si>
  <si>
    <t>Doug</t>
  </si>
  <si>
    <t>Diaz</t>
  </si>
  <si>
    <t>Leland</t>
  </si>
  <si>
    <t>Rose</t>
  </si>
  <si>
    <t>Lois</t>
  </si>
  <si>
    <t>Bennett</t>
  </si>
  <si>
    <t>Jody</t>
  </si>
  <si>
    <t>Glenda</t>
  </si>
  <si>
    <t>Houston</t>
  </si>
  <si>
    <t>Alicia</t>
  </si>
  <si>
    <t>Cunningham</t>
  </si>
  <si>
    <t>Josh</t>
  </si>
  <si>
    <t>Robbins</t>
  </si>
  <si>
    <t>Jodi</t>
  </si>
  <si>
    <t>Ballard</t>
  </si>
  <si>
    <t>Tony</t>
  </si>
  <si>
    <t>Miles</t>
  </si>
  <si>
    <t>Cora</t>
  </si>
  <si>
    <t>Woods</t>
  </si>
  <si>
    <t>Laura</t>
  </si>
  <si>
    <t>Pope</t>
  </si>
  <si>
    <t>Isabel</t>
  </si>
  <si>
    <t>Jennings</t>
  </si>
  <si>
    <t>Lorena</t>
  </si>
  <si>
    <t>Sutton</t>
  </si>
  <si>
    <t>Katrina</t>
  </si>
  <si>
    <t>Black</t>
  </si>
  <si>
    <t>Neal</t>
  </si>
  <si>
    <t>Chavez</t>
  </si>
  <si>
    <t>Christopher</t>
  </si>
  <si>
    <t>Bishop</t>
  </si>
  <si>
    <t>Margie</t>
  </si>
  <si>
    <t>Manning</t>
  </si>
  <si>
    <t>Harvey</t>
  </si>
  <si>
    <t>Harris</t>
  </si>
  <si>
    <t>Bill</t>
  </si>
  <si>
    <t>Morales</t>
  </si>
  <si>
    <t>Meghan</t>
  </si>
  <si>
    <t>Sanders</t>
  </si>
  <si>
    <t>Opal</t>
  </si>
  <si>
    <t>Hawkins</t>
  </si>
  <si>
    <t>Stephen</t>
  </si>
  <si>
    <t>Theresa</t>
  </si>
  <si>
    <t>Garza</t>
  </si>
  <si>
    <t>Rufus</t>
  </si>
  <si>
    <t>Osborne</t>
  </si>
  <si>
    <t>Vincent</t>
  </si>
  <si>
    <t>Grant</t>
  </si>
  <si>
    <t>Hannah</t>
  </si>
  <si>
    <t>Wheeler</t>
  </si>
  <si>
    <t>Wesley</t>
  </si>
  <si>
    <t>Reeves</t>
  </si>
  <si>
    <t>Mark</t>
  </si>
  <si>
    <t>Norton</t>
  </si>
  <si>
    <t>Jamie</t>
  </si>
  <si>
    <t>Kim</t>
  </si>
  <si>
    <t>Yolanda</t>
  </si>
  <si>
    <t>Ray</t>
  </si>
  <si>
    <t>Catherine</t>
  </si>
  <si>
    <t>Curry</t>
  </si>
  <si>
    <t>Mathew</t>
  </si>
  <si>
    <t>Valdez</t>
  </si>
  <si>
    <t>Alice</t>
  </si>
  <si>
    <t>Cortez</t>
  </si>
  <si>
    <t>Jack</t>
  </si>
  <si>
    <t>Fleming</t>
  </si>
  <si>
    <t>Marilyn</t>
  </si>
  <si>
    <t>Reid</t>
  </si>
  <si>
    <t>Carla</t>
  </si>
  <si>
    <t>Lewis</t>
  </si>
  <si>
    <t>Marcella</t>
  </si>
  <si>
    <t>Ford</t>
  </si>
  <si>
    <t>Rochelle</t>
  </si>
  <si>
    <t>Duncan</t>
  </si>
  <si>
    <t>Jaime</t>
  </si>
  <si>
    <t>Hamilton</t>
  </si>
  <si>
    <t>Elvira</t>
  </si>
  <si>
    <t>Banks</t>
  </si>
  <si>
    <t>Adrienne</t>
  </si>
  <si>
    <t>Parks</t>
  </si>
  <si>
    <t>Alfonso</t>
  </si>
  <si>
    <t>Greer</t>
  </si>
  <si>
    <t>Kelvin</t>
  </si>
  <si>
    <t>Webb</t>
  </si>
  <si>
    <t>Della</t>
  </si>
  <si>
    <t>Padilla</t>
  </si>
  <si>
    <t>Rene</t>
  </si>
  <si>
    <t>Boone</t>
  </si>
  <si>
    <t>Brenda</t>
  </si>
  <si>
    <t>Hines</t>
  </si>
  <si>
    <t>Vicky</t>
  </si>
  <si>
    <t>Mcguire</t>
  </si>
  <si>
    <t>Bradford</t>
  </si>
  <si>
    <t>Wilkins</t>
  </si>
  <si>
    <t>Angel</t>
  </si>
  <si>
    <t>Freeman</t>
  </si>
  <si>
    <t>Horton</t>
  </si>
  <si>
    <t>Frederick</t>
  </si>
  <si>
    <t>Goodman</t>
  </si>
  <si>
    <t>Ashley</t>
  </si>
  <si>
    <t>Bowen</t>
  </si>
  <si>
    <t>Nelson</t>
  </si>
  <si>
    <t>Newton</t>
  </si>
  <si>
    <t>Brady</t>
  </si>
  <si>
    <t>Charlotte</t>
  </si>
  <si>
    <t xml:space="preserve">Taxable Income is  -- </t>
  </si>
  <si>
    <t>Sales volume above expected volume by</t>
  </si>
  <si>
    <t>Credit Reward Offer</t>
  </si>
  <si>
    <t>Card Obtained</t>
  </si>
  <si>
    <t>Account Type</t>
  </si>
  <si>
    <t>Reward</t>
  </si>
  <si>
    <t>Purchase Levels</t>
  </si>
  <si>
    <t>Amante</t>
  </si>
  <si>
    <t>Serena</t>
  </si>
  <si>
    <t>Business</t>
  </si>
  <si>
    <t>Last Year Purchase</t>
  </si>
  <si>
    <t>Last Two Years Purchase</t>
  </si>
  <si>
    <t>Member Since</t>
  </si>
  <si>
    <t>Offer</t>
  </si>
  <si>
    <t>Amherst</t>
  </si>
  <si>
    <t>Julio</t>
  </si>
  <si>
    <t>Personal</t>
  </si>
  <si>
    <t>2.5% APR</t>
  </si>
  <si>
    <t>Applebee</t>
  </si>
  <si>
    <t>Clinton</t>
  </si>
  <si>
    <t>No Annual Fee</t>
  </si>
  <si>
    <t>Brandl</t>
  </si>
  <si>
    <t>Darren</t>
  </si>
  <si>
    <t>4% APR</t>
  </si>
  <si>
    <t>Buesing</t>
  </si>
  <si>
    <t>Max</t>
  </si>
  <si>
    <t>Cali</t>
  </si>
  <si>
    <t>Clayton</t>
  </si>
  <si>
    <t>Carrow</t>
  </si>
  <si>
    <t>Annabelle</t>
  </si>
  <si>
    <t>Cowens</t>
  </si>
  <si>
    <t>Jami</t>
  </si>
  <si>
    <t>Durazo</t>
  </si>
  <si>
    <t>Lilia</t>
  </si>
  <si>
    <t>Gries</t>
  </si>
  <si>
    <t>Roxie</t>
  </si>
  <si>
    <t>Halvorsen</t>
  </si>
  <si>
    <t>Neil</t>
  </si>
  <si>
    <t>Hocker</t>
  </si>
  <si>
    <t>Dollie</t>
  </si>
  <si>
    <t>Kerrick</t>
  </si>
  <si>
    <t>Fernando</t>
  </si>
  <si>
    <t>Kitzmiller</t>
  </si>
  <si>
    <t>Kurt</t>
  </si>
  <si>
    <t>Larock</t>
  </si>
  <si>
    <t>Jessie</t>
  </si>
  <si>
    <t>Lobaugh</t>
  </si>
  <si>
    <t>Liza</t>
  </si>
  <si>
    <t>Madere</t>
  </si>
  <si>
    <t>Benita</t>
  </si>
  <si>
    <t>Mero</t>
  </si>
  <si>
    <t>Meyerhoff</t>
  </si>
  <si>
    <t>Ostler</t>
  </si>
  <si>
    <t>Erik</t>
  </si>
  <si>
    <t>Roquemore</t>
  </si>
  <si>
    <t>Rae</t>
  </si>
  <si>
    <t>Sabatini</t>
  </si>
  <si>
    <t>Earnestine</t>
  </si>
  <si>
    <t>Schrack</t>
  </si>
  <si>
    <t>Lenore</t>
  </si>
  <si>
    <t>Shimmin</t>
  </si>
  <si>
    <t>Ted</t>
  </si>
  <si>
    <t>Stell</t>
  </si>
  <si>
    <t>Cody</t>
  </si>
  <si>
    <t>Straw</t>
  </si>
  <si>
    <t>Guy</t>
  </si>
  <si>
    <t>Tall</t>
  </si>
  <si>
    <t>Avis</t>
  </si>
  <si>
    <t>Temples</t>
  </si>
  <si>
    <t>Terrel</t>
  </si>
  <si>
    <t>Yelton</t>
  </si>
  <si>
    <t>Sofia</t>
  </si>
  <si>
    <t>Original Data</t>
  </si>
  <si>
    <t>Facebook</t>
  </si>
  <si>
    <t>Instagram</t>
  </si>
  <si>
    <t>WhatsApp</t>
  </si>
  <si>
    <t>Total annual sale volume</t>
  </si>
  <si>
    <t>Shipping Rebate</t>
  </si>
  <si>
    <t>Total Shipping Rebate</t>
  </si>
  <si>
    <t>Estimate Quality</t>
  </si>
  <si>
    <t>Over Sales Volume Bonus</t>
  </si>
  <si>
    <r>
      <t>Top Performer B</t>
    </r>
    <r>
      <rPr>
        <b/>
        <sz val="8"/>
        <rFont val="Calibri"/>
        <family val="2"/>
        <scheme val="minor"/>
      </rPr>
      <t>onus</t>
    </r>
  </si>
  <si>
    <t>Received both bonus and Shipping Rebate</t>
  </si>
  <si>
    <t>Space 1</t>
  </si>
  <si>
    <t>Space 2</t>
  </si>
  <si>
    <t>Space 3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</si>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</sst>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_);_(&quot;$&quot;* \(#,##0\);_(&quot;$&quot;* &quot;-&quot;??_);_(@_)"/>
    <numFmt numFmtId="166" formatCode="_(* #,##0_);_(* \(#,##0\);_(* &quot;-&quot;??_);_(@_)"/>
    <numFmt numFmtId="167" formatCode="&quot;$&quot;#,##0"/>
    <numFmt numFmtId="168" formatCode="0.0%"/>
  </numFmts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mbria"/>
      <family val="2"/>
      <scheme val="maj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1"/>
      <scheme val="minor"/>
    </font>
    <font>
      <sz val="11"/>
      <color theme="1"/>
      <name val="Calibri"/>
      <family val="2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/>
      </patternFill>
    </fill>
    <fill>
      <patternFill patternType="solid">
        <fgColor theme="6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0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44" fontId="6" fillId="0" borderId="0" applyFont="0" applyFill="0" applyBorder="0" applyAlignment="0" applyProtection="0"/>
    <xf numFmtId="0" fontId="7" fillId="0" borderId="2" applyNumberFormat="0" applyFill="0" applyAlignment="0" applyProtection="0"/>
    <xf numFmtId="0" fontId="3" fillId="2" borderId="0" applyNumberFormat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5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7" fillId="13" borderId="0" applyNumberFormat="0" applyBorder="0" applyAlignment="0" applyProtection="0"/>
    <xf numFmtId="0" fontId="28" fillId="0" borderId="0"/>
    <xf numFmtId="41" fontId="28" fillId="0" borderId="0" applyFont="0" applyFill="0" applyBorder="0" applyAlignment="0" applyProtection="0"/>
  </cellStyleXfs>
  <cellXfs count="166">
    <xf numFmtId="0" fontId="0" fillId="0" borderId="0" xfId="0"/>
    <xf numFmtId="0" fontId="2" fillId="0" borderId="3" xfId="5" applyFont="1" applyFill="1" applyBorder="1" applyAlignment="1">
      <alignment horizontal="center" vertical="center" wrapText="1"/>
    </xf>
    <xf numFmtId="0" fontId="9" fillId="0" borderId="0" xfId="6"/>
    <xf numFmtId="0" fontId="9" fillId="0" borderId="0" xfId="6" applyAlignment="1">
      <alignment horizontal="center"/>
    </xf>
    <xf numFmtId="0" fontId="4" fillId="0" borderId="0" xfId="1" applyFill="1"/>
    <xf numFmtId="0" fontId="9" fillId="0" borderId="0" xfId="6" applyAlignment="1">
      <alignment wrapText="1"/>
    </xf>
    <xf numFmtId="165" fontId="0" fillId="0" borderId="0" xfId="7" applyNumberFormat="1" applyFont="1" applyFill="1"/>
    <xf numFmtId="0" fontId="10" fillId="0" borderId="0" xfId="6" applyFont="1"/>
    <xf numFmtId="0" fontId="11" fillId="0" borderId="2" xfId="4" applyFont="1" applyFill="1" applyAlignment="1">
      <alignment horizontal="center" wrapText="1"/>
    </xf>
    <xf numFmtId="0" fontId="12" fillId="0" borderId="1" xfId="6" applyFont="1" applyBorder="1"/>
    <xf numFmtId="9" fontId="13" fillId="0" borderId="1" xfId="8" applyNumberFormat="1" applyFont="1" applyFill="1" applyBorder="1"/>
    <xf numFmtId="0" fontId="12" fillId="0" borderId="11" xfId="6" applyFont="1" applyBorder="1"/>
    <xf numFmtId="9" fontId="13" fillId="0" borderId="11" xfId="8" applyNumberFormat="1" applyFont="1" applyFill="1" applyBorder="1"/>
    <xf numFmtId="0" fontId="5" fillId="0" borderId="3" xfId="5" applyFont="1" applyFill="1" applyBorder="1" applyAlignment="1">
      <alignment horizontal="center" vertical="center"/>
    </xf>
    <xf numFmtId="0" fontId="5" fillId="0" borderId="3" xfId="5" applyFont="1" applyFill="1" applyBorder="1" applyAlignment="1">
      <alignment horizontal="center" vertical="center" wrapText="1"/>
    </xf>
    <xf numFmtId="0" fontId="13" fillId="0" borderId="1" xfId="8" applyNumberFormat="1" applyFont="1" applyFill="1" applyBorder="1"/>
    <xf numFmtId="165" fontId="13" fillId="0" borderId="1" xfId="7" applyNumberFormat="1" applyFont="1" applyFill="1" applyBorder="1"/>
    <xf numFmtId="9" fontId="13" fillId="0" borderId="1" xfId="9" applyFont="1" applyFill="1" applyBorder="1" applyAlignment="1">
      <alignment horizontal="center"/>
    </xf>
    <xf numFmtId="10" fontId="13" fillId="0" borderId="1" xfId="9" applyNumberFormat="1" applyFont="1" applyFill="1" applyBorder="1"/>
    <xf numFmtId="166" fontId="13" fillId="0" borderId="1" xfId="8" applyNumberFormat="1" applyFont="1" applyFill="1" applyBorder="1"/>
    <xf numFmtId="0" fontId="12" fillId="0" borderId="1" xfId="6" applyFont="1" applyBorder="1" applyAlignment="1">
      <alignment horizontal="center"/>
    </xf>
    <xf numFmtId="0" fontId="13" fillId="0" borderId="11" xfId="8" applyNumberFormat="1" applyFont="1" applyFill="1" applyBorder="1"/>
    <xf numFmtId="166" fontId="13" fillId="0" borderId="11" xfId="8" applyNumberFormat="1" applyFont="1" applyFill="1" applyBorder="1"/>
    <xf numFmtId="0" fontId="12" fillId="0" borderId="11" xfId="6" applyFont="1" applyBorder="1" applyAlignment="1">
      <alignment horizontal="center"/>
    </xf>
    <xf numFmtId="165" fontId="13" fillId="0" borderId="11" xfId="7" applyNumberFormat="1" applyFont="1" applyFill="1" applyBorder="1"/>
    <xf numFmtId="10" fontId="13" fillId="0" borderId="11" xfId="9" applyNumberFormat="1" applyFont="1" applyFill="1" applyBorder="1"/>
    <xf numFmtId="166" fontId="12" fillId="0" borderId="1" xfId="6" applyNumberFormat="1" applyFont="1" applyBorder="1"/>
    <xf numFmtId="2" fontId="12" fillId="0" borderId="1" xfId="6" applyNumberFormat="1" applyFont="1" applyBorder="1"/>
    <xf numFmtId="166" fontId="13" fillId="0" borderId="1" xfId="8" applyNumberFormat="1" applyFont="1" applyFill="1" applyBorder="1" applyAlignment="1">
      <alignment horizontal="center"/>
    </xf>
    <xf numFmtId="0" fontId="12" fillId="0" borderId="0" xfId="6" applyFont="1"/>
    <xf numFmtId="0" fontId="12" fillId="0" borderId="0" xfId="6" applyFont="1" applyAlignment="1">
      <alignment horizontal="center"/>
    </xf>
    <xf numFmtId="165" fontId="13" fillId="0" borderId="1" xfId="7" applyNumberFormat="1" applyFont="1" applyBorder="1"/>
    <xf numFmtId="6" fontId="13" fillId="0" borderId="1" xfId="8" applyNumberFormat="1" applyFont="1" applyFill="1" applyBorder="1"/>
    <xf numFmtId="6" fontId="13" fillId="0" borderId="11" xfId="8" applyNumberFormat="1" applyFont="1" applyFill="1" applyBorder="1"/>
    <xf numFmtId="0" fontId="14" fillId="0" borderId="0" xfId="1" applyFont="1" applyFill="1"/>
    <xf numFmtId="164" fontId="13" fillId="0" borderId="1" xfId="7" applyNumberFormat="1" applyFont="1" applyFill="1" applyBorder="1"/>
    <xf numFmtId="164" fontId="13" fillId="0" borderId="11" xfId="7" applyNumberFormat="1" applyFont="1" applyFill="1" applyBorder="1"/>
    <xf numFmtId="0" fontId="16" fillId="0" borderId="0" xfId="6" applyFont="1" applyAlignment="1">
      <alignment horizontal="center"/>
    </xf>
    <xf numFmtId="0" fontId="16" fillId="0" borderId="0" xfId="6" applyFont="1"/>
    <xf numFmtId="0" fontId="16" fillId="3" borderId="1" xfId="6" applyFont="1" applyFill="1" applyBorder="1" applyAlignment="1">
      <alignment horizontal="center"/>
    </xf>
    <xf numFmtId="164" fontId="16" fillId="3" borderId="1" xfId="7" applyNumberFormat="1" applyFont="1" applyFill="1" applyBorder="1" applyAlignment="1">
      <alignment horizontal="center"/>
    </xf>
    <xf numFmtId="0" fontId="16" fillId="3" borderId="1" xfId="8" applyNumberFormat="1" applyFont="1" applyFill="1" applyBorder="1" applyAlignment="1">
      <alignment horizontal="center"/>
    </xf>
    <xf numFmtId="166" fontId="16" fillId="0" borderId="0" xfId="8" applyNumberFormat="1" applyFont="1" applyFill="1" applyBorder="1"/>
    <xf numFmtId="0" fontId="3" fillId="7" borderId="1" xfId="13" applyBorder="1" applyAlignment="1">
      <alignment horizontal="center"/>
    </xf>
    <xf numFmtId="0" fontId="17" fillId="0" borderId="1" xfId="6" applyFont="1" applyBorder="1"/>
    <xf numFmtId="0" fontId="3" fillId="6" borderId="1" xfId="12" applyBorder="1" applyAlignment="1">
      <alignment horizontal="center"/>
    </xf>
    <xf numFmtId="0" fontId="3" fillId="6" borderId="1" xfId="12" applyBorder="1" applyAlignment="1"/>
    <xf numFmtId="0" fontId="8" fillId="5" borderId="4" xfId="11" applyFont="1" applyBorder="1"/>
    <xf numFmtId="0" fontId="8" fillId="5" borderId="5" xfId="11" applyFont="1" applyBorder="1"/>
    <xf numFmtId="0" fontId="8" fillId="5" borderId="6" xfId="11" applyFont="1" applyBorder="1"/>
    <xf numFmtId="0" fontId="3" fillId="6" borderId="1" xfId="12" applyBorder="1"/>
    <xf numFmtId="0" fontId="19" fillId="6" borderId="4" xfId="12" applyFont="1" applyBorder="1" applyAlignment="1">
      <alignment wrapText="1"/>
    </xf>
    <xf numFmtId="0" fontId="19" fillId="6" borderId="4" xfId="12" applyFont="1" applyBorder="1"/>
    <xf numFmtId="0" fontId="19" fillId="6" borderId="5" xfId="12" applyFont="1" applyBorder="1"/>
    <xf numFmtId="0" fontId="3" fillId="7" borderId="9" xfId="13" applyBorder="1"/>
    <xf numFmtId="0" fontId="3" fillId="7" borderId="10" xfId="13" applyBorder="1" applyAlignment="1">
      <alignment horizontal="center"/>
    </xf>
    <xf numFmtId="166" fontId="20" fillId="4" borderId="6" xfId="8" applyNumberFormat="1" applyFont="1" applyFill="1" applyBorder="1"/>
    <xf numFmtId="9" fontId="17" fillId="10" borderId="6" xfId="6" applyNumberFormat="1" applyFont="1" applyFill="1" applyBorder="1"/>
    <xf numFmtId="166" fontId="17" fillId="10" borderId="6" xfId="8" applyNumberFormat="1" applyFont="1" applyFill="1" applyBorder="1"/>
    <xf numFmtId="9" fontId="17" fillId="8" borderId="5" xfId="9" applyFont="1" applyFill="1" applyBorder="1" applyAlignment="1">
      <alignment horizontal="center"/>
    </xf>
    <xf numFmtId="166" fontId="17" fillId="8" borderId="6" xfId="8" applyNumberFormat="1" applyFont="1" applyFill="1" applyBorder="1" applyAlignment="1">
      <alignment horizontal="center"/>
    </xf>
    <xf numFmtId="9" fontId="17" fillId="8" borderId="5" xfId="6" applyNumberFormat="1" applyFont="1" applyFill="1" applyBorder="1" applyAlignment="1">
      <alignment horizontal="center"/>
    </xf>
    <xf numFmtId="166" fontId="18" fillId="8" borderId="10" xfId="12" applyNumberFormat="1" applyFont="1" applyFill="1" applyBorder="1" applyAlignment="1"/>
    <xf numFmtId="165" fontId="3" fillId="0" borderId="1" xfId="12" applyNumberFormat="1" applyFill="1" applyBorder="1" applyAlignment="1"/>
    <xf numFmtId="0" fontId="21" fillId="9" borderId="0" xfId="0" applyFont="1" applyFill="1"/>
    <xf numFmtId="0" fontId="15" fillId="9" borderId="0" xfId="0" applyFont="1" applyFill="1"/>
    <xf numFmtId="0" fontId="22" fillId="0" borderId="0" xfId="0" applyFont="1"/>
    <xf numFmtId="0" fontId="23" fillId="9" borderId="0" xfId="0" applyFont="1" applyFill="1" applyAlignment="1">
      <alignment wrapText="1"/>
    </xf>
    <xf numFmtId="0" fontId="23" fillId="9" borderId="0" xfId="0" applyFont="1" applyFill="1"/>
    <xf numFmtId="0" fontId="24" fillId="0" borderId="0" xfId="0" applyFont="1"/>
    <xf numFmtId="0" fontId="24" fillId="0" borderId="1" xfId="0" applyFont="1" applyBorder="1" applyAlignment="1">
      <alignment horizontal="center" vertical="top" wrapText="1"/>
    </xf>
    <xf numFmtId="0" fontId="3" fillId="0" borderId="0" xfId="14"/>
    <xf numFmtId="0" fontId="3" fillId="0" borderId="0" xfId="14" applyAlignment="1">
      <alignment horizontal="center"/>
    </xf>
    <xf numFmtId="0" fontId="0" fillId="0" borderId="0" xfId="14" applyFont="1"/>
    <xf numFmtId="0" fontId="10" fillId="0" borderId="0" xfId="14" applyFont="1"/>
    <xf numFmtId="0" fontId="2" fillId="0" borderId="0" xfId="14" applyFont="1" applyAlignment="1">
      <alignment horizontal="center" wrapText="1"/>
    </xf>
    <xf numFmtId="0" fontId="2" fillId="0" borderId="0" xfId="14" applyFont="1" applyAlignment="1">
      <alignment horizontal="center"/>
    </xf>
    <xf numFmtId="167" fontId="3" fillId="0" borderId="0" xfId="14" applyNumberFormat="1"/>
    <xf numFmtId="167" fontId="0" fillId="0" borderId="0" xfId="7" applyNumberFormat="1" applyFont="1"/>
    <xf numFmtId="9" fontId="3" fillId="0" borderId="0" xfId="14" applyNumberFormat="1"/>
    <xf numFmtId="6" fontId="3" fillId="0" borderId="0" xfId="14" applyNumberFormat="1"/>
    <xf numFmtId="164" fontId="3" fillId="0" borderId="0" xfId="14" applyNumberFormat="1"/>
    <xf numFmtId="167" fontId="3" fillId="0" borderId="0" xfId="14" applyNumberFormat="1" applyAlignment="1">
      <alignment horizontal="center"/>
    </xf>
    <xf numFmtId="164" fontId="0" fillId="0" borderId="0" xfId="14" quotePrefix="1" applyNumberFormat="1" applyFont="1"/>
    <xf numFmtId="0" fontId="0" fillId="0" borderId="0" xfId="14" applyFont="1" applyAlignment="1">
      <alignment horizontal="center"/>
    </xf>
    <xf numFmtId="3" fontId="3" fillId="0" borderId="0" xfId="14" applyNumberFormat="1"/>
    <xf numFmtId="0" fontId="0" fillId="0" borderId="0" xfId="0" applyAlignment="1">
      <alignment horizontal="left" vertical="center" indent="1"/>
    </xf>
    <xf numFmtId="0" fontId="8" fillId="4" borderId="0" xfId="14" applyFont="1" applyFill="1" applyAlignment="1">
      <alignment horizontal="center" wrapText="1"/>
    </xf>
    <xf numFmtId="0" fontId="15" fillId="12" borderId="0" xfId="14" applyFont="1" applyFill="1"/>
    <xf numFmtId="0" fontId="8" fillId="12" borderId="0" xfId="14" applyFont="1" applyFill="1" applyAlignment="1">
      <alignment horizontal="center" wrapText="1"/>
    </xf>
    <xf numFmtId="0" fontId="8" fillId="4" borderId="0" xfId="14" applyFont="1" applyFill="1"/>
    <xf numFmtId="0" fontId="8" fillId="4" borderId="0" xfId="14" applyFont="1" applyFill="1" applyAlignment="1">
      <alignment horizontal="center"/>
    </xf>
    <xf numFmtId="0" fontId="25" fillId="4" borderId="0" xfId="14" applyFont="1" applyFill="1"/>
    <xf numFmtId="0" fontId="26" fillId="4" borderId="0" xfId="14" applyFont="1" applyFill="1"/>
    <xf numFmtId="0" fontId="26" fillId="4" borderId="0" xfId="14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  <xf numFmtId="0" fontId="15" fillId="9" borderId="0" xfId="0" applyFont="1" applyFill="1" applyAlignment="1">
      <alignment horizontal="center" wrapText="1"/>
    </xf>
    <xf numFmtId="0" fontId="15" fillId="0" borderId="0" xfId="0" applyFont="1" applyAlignment="1">
      <alignment wrapText="1"/>
    </xf>
    <xf numFmtId="0" fontId="25" fillId="14" borderId="0" xfId="17" applyFont="1" applyFill="1"/>
    <xf numFmtId="0" fontId="25" fillId="14" borderId="0" xfId="17" applyFont="1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8" fillId="15" borderId="12" xfId="0" applyFont="1" applyFill="1" applyBorder="1"/>
    <xf numFmtId="0" fontId="8" fillId="15" borderId="13" xfId="0" applyFont="1" applyFill="1" applyBorder="1"/>
    <xf numFmtId="0" fontId="8" fillId="15" borderId="13" xfId="0" applyFont="1" applyFill="1" applyBorder="1" applyAlignment="1">
      <alignment horizontal="center"/>
    </xf>
    <xf numFmtId="1" fontId="8" fillId="15" borderId="13" xfId="0" applyNumberFormat="1" applyFont="1" applyFill="1" applyBorder="1" applyAlignment="1">
      <alignment horizontal="center"/>
    </xf>
    <xf numFmtId="0" fontId="8" fillId="15" borderId="0" xfId="0" applyFont="1" applyFill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167" fontId="0" fillId="0" borderId="13" xfId="16" applyNumberFormat="1" applyFont="1" applyBorder="1" applyAlignment="1">
      <alignment horizontal="center"/>
    </xf>
    <xf numFmtId="168" fontId="0" fillId="0" borderId="13" xfId="15" applyNumberFormat="1" applyFont="1" applyBorder="1"/>
    <xf numFmtId="0" fontId="8" fillId="15" borderId="14" xfId="0" applyFont="1" applyFill="1" applyBorder="1" applyAlignment="1">
      <alignment horizontal="center" wrapText="1"/>
    </xf>
    <xf numFmtId="0" fontId="8" fillId="15" borderId="15" xfId="0" applyFont="1" applyFill="1" applyBorder="1" applyAlignment="1">
      <alignment horizontal="center" wrapText="1"/>
    </xf>
    <xf numFmtId="0" fontId="8" fillId="15" borderId="16" xfId="0" applyFont="1" applyFill="1" applyBorder="1" applyAlignment="1">
      <alignment horizontal="center"/>
    </xf>
    <xf numFmtId="167" fontId="0" fillId="16" borderId="14" xfId="0" applyNumberFormat="1" applyFill="1" applyBorder="1" applyAlignment="1">
      <alignment horizontal="center"/>
    </xf>
    <xf numFmtId="167" fontId="0" fillId="16" borderId="15" xfId="0" applyNumberFormat="1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2" fillId="16" borderId="16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2" fillId="16" borderId="19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/>
    </xf>
    <xf numFmtId="167" fontId="0" fillId="0" borderId="21" xfId="16" applyNumberFormat="1" applyFont="1" applyBorder="1" applyAlignment="1">
      <alignment horizontal="center"/>
    </xf>
    <xf numFmtId="0" fontId="10" fillId="0" borderId="0" xfId="18" applyFont="1"/>
    <xf numFmtId="0" fontId="1" fillId="0" borderId="0" xfId="18" applyFont="1"/>
    <xf numFmtId="0" fontId="28" fillId="0" borderId="0" xfId="18"/>
    <xf numFmtId="0" fontId="15" fillId="17" borderId="22" xfId="18" applyFont="1" applyFill="1" applyBorder="1"/>
    <xf numFmtId="0" fontId="15" fillId="17" borderId="22" xfId="18" applyFont="1" applyFill="1" applyBorder="1" applyAlignment="1">
      <alignment horizontal="center"/>
    </xf>
    <xf numFmtId="0" fontId="1" fillId="3" borderId="22" xfId="18" applyFont="1" applyFill="1" applyBorder="1"/>
    <xf numFmtId="0" fontId="3" fillId="3" borderId="22" xfId="19" applyNumberFormat="1" applyFont="1" applyFill="1" applyBorder="1"/>
    <xf numFmtId="0" fontId="3" fillId="0" borderId="0" xfId="19" applyNumberFormat="1" applyFont="1" applyFill="1" applyBorder="1"/>
    <xf numFmtId="0" fontId="16" fillId="11" borderId="1" xfId="6" applyFont="1" applyFill="1" applyBorder="1" applyAlignment="1">
      <alignment horizontal="center"/>
    </xf>
    <xf numFmtId="0" fontId="16" fillId="0" borderId="1" xfId="6" applyFont="1" applyBorder="1" applyAlignment="1">
      <alignment horizontal="center"/>
    </xf>
    <xf numFmtId="0" fontId="17" fillId="0" borderId="1" xfId="6" applyFont="1" applyBorder="1" applyAlignment="1">
      <alignment horizontal="center"/>
    </xf>
    <xf numFmtId="0" fontId="16" fillId="0" borderId="0" xfId="6" applyFont="1" applyBorder="1"/>
    <xf numFmtId="0" fontId="16" fillId="0" borderId="7" xfId="6" applyFont="1" applyBorder="1"/>
    <xf numFmtId="0" fontId="27" fillId="17" borderId="0" xfId="18" applyFont="1" applyFill="1"/>
    <xf numFmtId="0" fontId="27" fillId="17" borderId="0" xfId="18" applyFont="1" applyFill="1" applyAlignment="1"/>
    <xf numFmtId="0" fontId="1" fillId="3" borderId="0" xfId="18" applyFont="1" applyFill="1"/>
    <xf numFmtId="167" fontId="17" fillId="0" borderId="1" xfId="6" applyNumberFormat="1" applyFont="1" applyBorder="1" applyAlignment="1">
      <alignment horizontal="center"/>
    </xf>
    <xf numFmtId="167" fontId="16" fillId="0" borderId="11" xfId="6" applyNumberFormat="1" applyFont="1" applyBorder="1" applyAlignment="1">
      <alignment horizontal="center"/>
    </xf>
    <xf numFmtId="167" fontId="16" fillId="0" borderId="1" xfId="6" applyNumberFormat="1" applyFont="1" applyBorder="1" applyAlignment="1">
      <alignment horizontal="center"/>
    </xf>
    <xf numFmtId="0" fontId="16" fillId="4" borderId="1" xfId="6" applyFont="1" applyFill="1" applyBorder="1" applyAlignment="1">
      <alignment horizontal="center" wrapText="1"/>
    </xf>
    <xf numFmtId="0" fontId="16" fillId="19" borderId="1" xfId="6" applyFont="1" applyFill="1" applyBorder="1" applyAlignment="1">
      <alignment horizontal="center" wrapText="1"/>
    </xf>
    <xf numFmtId="0" fontId="16" fillId="18" borderId="1" xfId="6" applyFont="1" applyFill="1" applyBorder="1" applyAlignment="1">
      <alignment horizontal="center" vertical="center" wrapText="1"/>
    </xf>
    <xf numFmtId="0" fontId="16" fillId="11" borderId="1" xfId="6" applyFont="1" applyFill="1" applyBorder="1" applyAlignment="1">
      <alignment horizontal="center" vertical="center"/>
    </xf>
    <xf numFmtId="0" fontId="16" fillId="18" borderId="1" xfId="6" applyFont="1" applyFill="1" applyBorder="1" applyAlignment="1">
      <alignment horizontal="center" wrapText="1"/>
    </xf>
    <xf numFmtId="0" fontId="16" fillId="10" borderId="1" xfId="6" applyFont="1" applyFill="1" applyBorder="1" applyAlignment="1">
      <alignment horizontal="center" wrapText="1"/>
    </xf>
    <xf numFmtId="0" fontId="16" fillId="8" borderId="1" xfId="6" applyFont="1" applyFill="1" applyBorder="1" applyAlignment="1">
      <alignment horizontal="center" wrapText="1"/>
    </xf>
    <xf numFmtId="0" fontId="3" fillId="7" borderId="1" xfId="13" applyBorder="1" applyAlignment="1">
      <alignment horizontal="center"/>
    </xf>
    <xf numFmtId="0" fontId="8" fillId="5" borderId="0" xfId="11" applyFont="1" applyAlignment="1">
      <alignment horizontal="center"/>
    </xf>
    <xf numFmtId="0" fontId="8" fillId="5" borderId="0" xfId="11" applyFont="1" applyBorder="1" applyAlignment="1">
      <alignment horizontal="center"/>
    </xf>
    <xf numFmtId="0" fontId="19" fillId="6" borderId="7" xfId="12" applyFont="1" applyBorder="1" applyAlignment="1">
      <alignment horizontal="left" wrapText="1"/>
    </xf>
    <xf numFmtId="0" fontId="19" fillId="6" borderId="8" xfId="12" applyFont="1" applyBorder="1" applyAlignment="1">
      <alignment horizontal="left" wrapText="1"/>
    </xf>
    <xf numFmtId="0" fontId="19" fillId="6" borderId="4" xfId="12" applyFont="1" applyBorder="1" applyAlignment="1">
      <alignment horizontal="left" wrapText="1"/>
    </xf>
    <xf numFmtId="0" fontId="19" fillId="6" borderId="5" xfId="12" applyFont="1" applyBorder="1" applyAlignment="1">
      <alignment horizontal="left" wrapText="1"/>
    </xf>
    <xf numFmtId="0" fontId="10" fillId="11" borderId="0" xfId="14" applyFont="1" applyFill="1" applyAlignment="1">
      <alignment horizontal="center"/>
    </xf>
    <xf numFmtId="0" fontId="8" fillId="4" borderId="0" xfId="14" applyFont="1" applyFill="1" applyAlignment="1">
      <alignment horizontal="center"/>
    </xf>
  </cellXfs>
  <cellStyles count="20">
    <cellStyle name="20% - Accent2" xfId="12" builtinId="34"/>
    <cellStyle name="40% - Accent2" xfId="13" builtinId="35"/>
    <cellStyle name="40% - Accent5" xfId="5" builtinId="47"/>
    <cellStyle name="Accent2" xfId="11" builtinId="33"/>
    <cellStyle name="Accent3" xfId="17" builtinId="37"/>
    <cellStyle name="Comma [0] 2" xfId="19" xr:uid="{00000000-0005-0000-0000-000005000000}"/>
    <cellStyle name="Comma 2" xfId="8" xr:uid="{00000000-0005-0000-0000-000006000000}"/>
    <cellStyle name="Comma 3" xfId="10" xr:uid="{00000000-0005-0000-0000-000007000000}"/>
    <cellStyle name="Currency" xfId="16" builtinId="4"/>
    <cellStyle name="Currency 2" xfId="7" xr:uid="{00000000-0005-0000-0000-000009000000}"/>
    <cellStyle name="Heading 2" xfId="4" builtinId="17"/>
    <cellStyle name="Normal" xfId="0" builtinId="0"/>
    <cellStyle name="Normal 2" xfId="2" xr:uid="{00000000-0005-0000-0000-00000C000000}"/>
    <cellStyle name="Normal 2 3" xfId="14" xr:uid="{00000000-0005-0000-0000-00000D000000}"/>
    <cellStyle name="Normal 3" xfId="6" xr:uid="{00000000-0005-0000-0000-00000E000000}"/>
    <cellStyle name="Normal 4" xfId="18" xr:uid="{00000000-0005-0000-0000-00000F000000}"/>
    <cellStyle name="Percent" xfId="15" builtinId="5"/>
    <cellStyle name="Percent 2" xfId="9" xr:uid="{00000000-0005-0000-0000-000011000000}"/>
    <cellStyle name="Title" xfId="1" builtinId="15"/>
    <cellStyle name="Währung" xfId="3" xr:uid="{00000000-0005-0000-0000-000013000000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0" formatCode="&quot;$&quot;#,##0_);[Red]\(&quot;$&quot;#,##0\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border outline="0"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_);_(* \(#,##0\);_(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_(&quot;$&quot;* #,##0_);_(&quot;$&quot;* \(#,##0\);_(&quot;$&quot;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'Problem 5'!$A$4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'Problem 5'!$B$3:$D$3</c:f>
              <c:strCache>
                <c:ptCount val="3"/>
                <c:pt idx="0">
                  <c:v>Facebook</c:v>
                </c:pt>
                <c:pt idx="1">
                  <c:v>Instagram</c:v>
                </c:pt>
                <c:pt idx="2">
                  <c:v>WhatsApp</c:v>
                </c:pt>
              </c:strCache>
            </c:strRef>
          </c:cat>
          <c:val>
            <c:numRef>
              <c:f>'Problem 5'!$B$4:$D$4</c:f>
              <c:numCache>
                <c:formatCode>General</c:formatCode>
                <c:ptCount val="3"/>
                <c:pt idx="0">
                  <c:v>0.65</c:v>
                </c:pt>
                <c:pt idx="1">
                  <c:v>0.3</c:v>
                </c:pt>
                <c:pt idx="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E-44FD-89DB-98882495DF2F}"/>
            </c:ext>
          </c:extLst>
        </c:ser>
        <c:ser>
          <c:idx val="1"/>
          <c:order val="1"/>
          <c:tx>
            <c:strRef>
              <c:f>'Problem 5'!$A$5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'Problem 5'!$B$3:$D$3</c:f>
              <c:strCache>
                <c:ptCount val="3"/>
                <c:pt idx="0">
                  <c:v>Facebook</c:v>
                </c:pt>
                <c:pt idx="1">
                  <c:v>Instagram</c:v>
                </c:pt>
                <c:pt idx="2">
                  <c:v>WhatsApp</c:v>
                </c:pt>
              </c:strCache>
            </c:strRef>
          </c:cat>
          <c:val>
            <c:numRef>
              <c:f>'Problem 5'!$B$5:$D$5</c:f>
              <c:numCache>
                <c:formatCode>General</c:formatCode>
                <c:ptCount val="3"/>
                <c:pt idx="0">
                  <c:v>0.45</c:v>
                </c:pt>
                <c:pt idx="1">
                  <c:v>0.35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0E-44FD-89DB-98882495DF2F}"/>
            </c:ext>
          </c:extLst>
        </c:ser>
        <c:ser>
          <c:idx val="2"/>
          <c:order val="2"/>
          <c:tx>
            <c:strRef>
              <c:f>'Problem 5'!$A$6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'Problem 5'!$B$3:$D$3</c:f>
              <c:strCache>
                <c:ptCount val="3"/>
                <c:pt idx="0">
                  <c:v>Facebook</c:v>
                </c:pt>
                <c:pt idx="1">
                  <c:v>Instagram</c:v>
                </c:pt>
                <c:pt idx="2">
                  <c:v>WhatsApp</c:v>
                </c:pt>
              </c:strCache>
            </c:strRef>
          </c:cat>
          <c:val>
            <c:numRef>
              <c:f>'Problem 5'!$B$6:$D$6</c:f>
              <c:numCache>
                <c:formatCode>General</c:formatCode>
                <c:ptCount val="3"/>
                <c:pt idx="0">
                  <c:v>0.2</c:v>
                </c:pt>
                <c:pt idx="1">
                  <c:v>0.45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0E-44FD-89DB-98882495D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7463839"/>
        <c:axId val="737464255"/>
      </c:barChart>
      <c:catAx>
        <c:axId val="73746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64255"/>
        <c:crosses val="autoZero"/>
        <c:auto val="1"/>
        <c:lblAlgn val="ctr"/>
        <c:lblOffset val="100"/>
        <c:noMultiLvlLbl val="0"/>
      </c:catAx>
      <c:valAx>
        <c:axId val="73746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6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</a:t>
            </a:r>
            <a:r>
              <a:rPr lang="en-US" baseline="0"/>
              <a:t> has shifted from </a:t>
            </a:r>
            <a:r>
              <a:rPr lang="en-US" b="1" baseline="0"/>
              <a:t>Facebook</a:t>
            </a:r>
            <a:r>
              <a:rPr lang="en-US" baseline="0"/>
              <a:t> to </a:t>
            </a:r>
            <a:r>
              <a:rPr lang="en-US" b="1" baseline="0"/>
              <a:t>Instagram</a:t>
            </a:r>
            <a:r>
              <a:rPr lang="en-US" baseline="0"/>
              <a:t> and </a:t>
            </a:r>
            <a:r>
              <a:rPr lang="en-US" b="1" baseline="0"/>
              <a:t>Whatsapp</a:t>
            </a:r>
            <a:r>
              <a:rPr lang="en-US" baseline="0"/>
              <a:t> over last three years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4203849518811"/>
          <c:y val="0.17634259259259263"/>
          <c:w val="0.89655796150481193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'Problem 5'!$K$3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5DFFBDB-7129-4B6E-89A3-F27434619B7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8CE5-4895-89E7-2A732099941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62F723E-9B08-4247-90E2-81950370C764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8CE5-4895-89E7-2A73209994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ABF94D1-A353-4EBA-AB82-374860D916CE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8CE5-4895-89E7-2A73209994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'Problem 5'!$J$4:$J$6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'Problem 5'!$K$4:$K$6</c:f>
              <c:numCache>
                <c:formatCode>General</c:formatCode>
                <c:ptCount val="3"/>
                <c:pt idx="0">
                  <c:v>0.65</c:v>
                </c:pt>
                <c:pt idx="1">
                  <c:v>0.45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5-4895-89E7-2A732099941B}"/>
            </c:ext>
          </c:extLst>
        </c:ser>
        <c:ser>
          <c:idx val="1"/>
          <c:order val="1"/>
          <c:tx>
            <c:strRef>
              <c:f>'Problem 5'!$L$3</c:f>
              <c:strCache>
                <c:ptCount val="1"/>
                <c:pt idx="0">
                  <c:v>Space 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'Problem 5'!$J$4:$J$6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'Problem 5'!$L$4:$L$6</c:f>
              <c:numCache>
                <c:formatCode>General</c:formatCode>
                <c:ptCount val="3"/>
                <c:pt idx="0">
                  <c:v>4.9999999999999933E-2</c:v>
                </c:pt>
                <c:pt idx="1">
                  <c:v>0.24999999999999994</c:v>
                </c:pt>
                <c:pt idx="2">
                  <c:v>0.49999999999999994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E5-4895-89E7-2A732099941B}"/>
            </c:ext>
          </c:extLst>
        </c:ser>
        <c:ser>
          <c:idx val="2"/>
          <c:order val="2"/>
          <c:tx>
            <c:strRef>
              <c:f>'Problem 5'!$M$3</c:f>
              <c:strCache>
                <c:ptCount val="1"/>
                <c:pt idx="0">
                  <c:v>Instagram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517B8F4-DB40-49C2-9597-3451855A73DA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8CE5-4895-89E7-2A732099941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16F3D47-0F3A-4C07-A9A5-75C87D055997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8CE5-4895-89E7-2A73209994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034C3AD-BD94-4D79-823A-E2F2D3BE40A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8CE5-4895-89E7-2A73209994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'Problem 5'!$J$4:$J$6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'Problem 5'!$M$4:$M$6</c:f>
              <c:numCache>
                <c:formatCode>General</c:formatCode>
                <c:ptCount val="3"/>
                <c:pt idx="0">
                  <c:v>0.3</c:v>
                </c:pt>
                <c:pt idx="1">
                  <c:v>0.35</c:v>
                </c:pt>
                <c:pt idx="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E5-4895-89E7-2A732099941B}"/>
            </c:ext>
          </c:extLst>
        </c:ser>
        <c:ser>
          <c:idx val="3"/>
          <c:order val="3"/>
          <c:tx>
            <c:strRef>
              <c:f>'Problem 5'!$N$3</c:f>
              <c:strCache>
                <c:ptCount val="1"/>
                <c:pt idx="0">
                  <c:v>Space 2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'Problem 5'!$J$4:$J$6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'Problem 5'!$N$4:$N$6</c:f>
              <c:numCache>
                <c:formatCode>General</c:formatCode>
                <c:ptCount val="3"/>
                <c:pt idx="0">
                  <c:v>0.39999999999999997</c:v>
                </c:pt>
                <c:pt idx="1">
                  <c:v>0.35</c:v>
                </c:pt>
                <c:pt idx="2">
                  <c:v>0.24999999999999994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E5-4895-89E7-2A732099941B}"/>
            </c:ext>
          </c:extLst>
        </c:ser>
        <c:ser>
          <c:idx val="4"/>
          <c:order val="4"/>
          <c:tx>
            <c:strRef>
              <c:f>'Problem 5'!$O$3</c:f>
              <c:strCache>
                <c:ptCount val="1"/>
                <c:pt idx="0">
                  <c:v>WhatsApp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8B291FC-22A4-495C-971C-201418BD61AA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F-8CE5-4895-89E7-2A732099941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8E9AB59-8030-47C4-840C-7845C0B3032B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8CE5-4895-89E7-2A732099941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2886E15-D210-4E02-B796-F0ACCCC4504F}" type="VALUE">
                      <a:rPr lang="en-US"/>
                      <a:pPr/>
                      <a:t>[VALUE]</a:t>
                    </a:fld>
                    <a:r>
                      <a:rPr lang="en-US"/>
                      <a:t> 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8CE5-4895-89E7-2A73209994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'Problem 5'!$J$4:$J$6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'Problem 5'!$O$4:$O$6</c:f>
              <c:numCache>
                <c:formatCode>General</c:formatCode>
                <c:ptCount val="3"/>
                <c:pt idx="0">
                  <c:v>0.05</c:v>
                </c:pt>
                <c:pt idx="1">
                  <c:v>0.2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E5-4895-89E7-2A732099941B}"/>
            </c:ext>
          </c:extLst>
        </c:ser>
        <c:ser>
          <c:idx val="5"/>
          <c:order val="5"/>
          <c:tx>
            <c:strRef>
              <c:f>'Problem 5'!$P$3</c:f>
              <c:strCache>
                <c:ptCount val="1"/>
                <c:pt idx="0">
                  <c:v>Space 3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'Problem 5'!$J$4:$J$6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'Problem 5'!$P$4:$P$6</c:f>
              <c:numCache>
                <c:formatCode>General</c:formatCode>
                <c:ptCount val="3"/>
                <c:pt idx="0">
                  <c:v>0.64999999999999991</c:v>
                </c:pt>
                <c:pt idx="1">
                  <c:v>0.49999999999999994</c:v>
                </c:pt>
                <c:pt idx="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E5-4895-89E7-2A7320999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78788783"/>
        <c:axId val="1078797935"/>
      </c:barChart>
      <c:catAx>
        <c:axId val="107878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797935"/>
        <c:crosses val="autoZero"/>
        <c:auto val="1"/>
        <c:lblAlgn val="ctr"/>
        <c:lblOffset val="100"/>
        <c:noMultiLvlLbl val="0"/>
      </c:catAx>
      <c:valAx>
        <c:axId val="1078797935"/>
        <c:scaling>
          <c:orientation val="minMax"/>
          <c:max val="2.1"/>
          <c:min val="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78788783"/>
        <c:crosses val="autoZero"/>
        <c:crossBetween val="between"/>
        <c:majorUnit val="0.70000000000000007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5.5008748906386698E-4"/>
          <c:y val="0.20891149023038788"/>
          <c:w val="0.18501071741032371"/>
          <c:h val="0.559607028288130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9</xdr:row>
      <xdr:rowOff>11430</xdr:rowOff>
    </xdr:from>
    <xdr:to>
      <xdr:col>5</xdr:col>
      <xdr:colOff>7620</xdr:colOff>
      <xdr:row>22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EEB2B4-ECAB-479E-A1BC-BCD0D1272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122464</xdr:colOff>
      <xdr:row>7</xdr:row>
      <xdr:rowOff>144358</xdr:rowOff>
    </xdr:from>
    <xdr:to>
      <xdr:col>16</xdr:col>
      <xdr:colOff>119062</xdr:colOff>
      <xdr:row>29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E9FAA6B-63BF-4A33-9F91-C62FA404C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rango/AppData/Local/Temp/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eCalc_9"/>
      <sheetName val="treeCalc_6"/>
      <sheetName val="__PT_treeCalc_9 (2)"/>
      <sheetName val="__PT_treeCalc_6 (2)"/>
      <sheetName val="Goal Seek"/>
      <sheetName val="Sensitivity Analysis"/>
      <sheetName val="goalSeekInfo"/>
      <sheetName val="senseInfo"/>
      <sheetName val="RiskSerializationData"/>
      <sheetName val="#REF"/>
    </sheetNames>
    <sheetDataSet>
      <sheetData sheetId="0">
        <row r="1">
          <cell r="A1" t="str">
            <v>Name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I27" totalsRowShown="0" headerRowDxfId="26" dataDxfId="24" headerRowBorderDxfId="25" tableBorderDxfId="23" totalsRowBorderDxfId="22" headerRowCellStyle="40% - Accent5">
  <tableColumns count="9">
    <tableColumn id="1" xr3:uid="{00000000-0010-0000-0000-000001000000}" name="Model" dataDxfId="21" dataCellStyle="Normal 3"/>
    <tableColumn id="2" xr3:uid="{00000000-0010-0000-0000-000002000000}" name="Sales Volume" dataDxfId="20" dataCellStyle="Comma 2"/>
    <tableColumn id="3" xr3:uid="{00000000-0010-0000-0000-000003000000}" name="Wholesale Cost per Vehicle" dataDxfId="19" dataCellStyle="Currency 2"/>
    <tableColumn id="4" xr3:uid="{00000000-0010-0000-0000-000004000000}" name="Total Manufacturing Cost" dataDxfId="18" dataCellStyle="Comma 2">
      <calculatedColumnFormula>IF(Sales_Volume&lt;&gt;"", Sales_Volume*Wholesale_Cost, "")</calculatedColumnFormula>
    </tableColumn>
    <tableColumn id="5" xr3:uid="{00000000-0010-0000-0000-000005000000}" name="Car Type" dataDxfId="17" dataCellStyle="Normal 3"/>
    <tableColumn id="6" xr3:uid="{00000000-0010-0000-0000-000006000000}" name="Total Dealer Cost" dataDxfId="16" dataCellStyle="Currency 2">
      <calculatedColumnFormula>Total_manu_cost+Total_manu_cost*IF(Car_Type="Luxury",Luxury_Markup,IF(Car_Type="Sporty",Sporty_Markup,IF(Car_Type="Wagon",Wagon_Markup,IF(Car_Type="Sedan",Sedan_Markup,IF(Car_Type="Compact",Compact_Markup,IF(Car_Type="Subcompact",Sub_Markup,Mini_Markup))))))</calculatedColumnFormula>
    </tableColumn>
    <tableColumn id="7" xr3:uid="{00000000-0010-0000-0000-000007000000}" name="Added Fees" dataDxfId="15" dataCellStyle="Currency 2">
      <calculatedColumnFormula>Sales_Volume*IF(Total_Dealer_Cost/Sales_Volume&lt;15000,Fee_500,IF(Total_Dealer_Cost/Sales_Volume&lt;20000,Fee_750,IF(Total_Dealer_Cost/Sales_Volume&lt;25000,Fee_1000,IF(Total_Dealer_Cost/Sales_Volume&lt;30000,Fee_1300,IF(Total_Dealer_Cost/Sales_Volume&lt;35000,Fee_1600,IF(Total_Dealer_Cost/Sales_Volume&lt;40000,Fee_1900,Fee_2500))))))</calculatedColumnFormula>
    </tableColumn>
    <tableColumn id="8" xr3:uid="{00000000-0010-0000-0000-000008000000}" name="Total Sales" dataDxfId="14" dataCellStyle="Comma 2">
      <calculatedColumnFormula>Total_Dealer_Cost+Added_Fees</calculatedColumnFormula>
    </tableColumn>
    <tableColumn id="9" xr3:uid="{00000000-0010-0000-0000-000009000000}" name="% of total Volume" dataDxfId="13" dataCellStyle="Percent 2">
      <calculatedColumnFormula>total_sales/$H$29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K3:L10" totalsRowShown="0" headerRowDxfId="12" dataDxfId="10" headerRowBorderDxfId="11" tableBorderDxfId="9" totalsRowBorderDxfId="8" headerRowCellStyle="Heading 2">
  <autoFilter ref="K3:L10" xr:uid="{00000000-0009-0000-0100-000002000000}"/>
  <tableColumns count="2">
    <tableColumn id="1" xr3:uid="{00000000-0010-0000-0100-000001000000}" name=" Model" dataDxfId="7" dataCellStyle="Normal 3"/>
    <tableColumn id="2" xr3:uid="{00000000-0010-0000-0100-000002000000}" name="Mark-up Percentages" dataDxfId="6" dataCellStyle="Comma 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N3:O10" totalsRowShown="0" headerRowDxfId="5" headerRowBorderDxfId="4" tableBorderDxfId="3" totalsRowBorderDxfId="2" headerRowCellStyle="Heading 2">
  <autoFilter ref="N3:O10" xr:uid="{00000000-0009-0000-0100-000003000000}"/>
  <tableColumns count="2">
    <tableColumn id="1" xr3:uid="{00000000-0010-0000-0200-000001000000}" name="Total Dealer Cost per Unit" dataDxfId="1" dataCellStyle="Normal 3"/>
    <tableColumn id="2" xr3:uid="{00000000-0010-0000-0200-000002000000}" name="Fees per Uni" dataDxfId="0" dataCellStyle="Comma 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showGridLines="0" zoomScale="70" zoomScaleNormal="70" workbookViewId="0">
      <selection activeCell="M9" sqref="M9"/>
    </sheetView>
  </sheetViews>
  <sheetFormatPr defaultColWidth="9.109375" defaultRowHeight="14.4" x14ac:dyDescent="0.3"/>
  <cols>
    <col min="1" max="1" width="12.44140625" customWidth="1"/>
    <col min="2" max="2" width="11.77734375" customWidth="1"/>
    <col min="3" max="3" width="15.33203125" customWidth="1"/>
    <col min="4" max="4" width="14.6640625" customWidth="1"/>
    <col min="5" max="9" width="7.6640625" style="96" bestFit="1" customWidth="1"/>
    <col min="10" max="10" width="20.109375" bestFit="1" customWidth="1"/>
    <col min="11" max="11" width="20.109375" customWidth="1"/>
    <col min="14" max="14" width="13" customWidth="1"/>
    <col min="15" max="15" width="14.44140625" customWidth="1"/>
    <col min="16" max="16" width="11.109375" customWidth="1"/>
    <col min="17" max="17" width="10.109375" customWidth="1"/>
    <col min="18" max="18" width="13.109375" bestFit="1" customWidth="1"/>
  </cols>
  <sheetData>
    <row r="1" spans="1:18" ht="21" x14ac:dyDescent="0.4">
      <c r="A1" s="100" t="s">
        <v>495</v>
      </c>
      <c r="B1" s="100"/>
      <c r="C1" s="100"/>
      <c r="D1" s="100"/>
      <c r="E1" s="101"/>
      <c r="F1" s="101"/>
      <c r="G1" s="101"/>
      <c r="H1" s="101"/>
      <c r="I1" s="101"/>
      <c r="J1" s="100"/>
      <c r="K1" s="102"/>
    </row>
    <row r="2" spans="1:18" x14ac:dyDescent="0.3">
      <c r="A2" s="102"/>
      <c r="B2" s="102"/>
      <c r="C2" s="102"/>
      <c r="D2" s="102"/>
      <c r="E2" s="103"/>
      <c r="F2" s="103"/>
      <c r="G2" s="103"/>
      <c r="H2" s="103"/>
      <c r="I2" s="103"/>
      <c r="J2" s="102"/>
      <c r="K2" s="102"/>
    </row>
    <row r="3" spans="1:18" ht="25.95" customHeight="1" x14ac:dyDescent="0.3">
      <c r="A3" s="104" t="s">
        <v>71</v>
      </c>
      <c r="B3" s="105" t="s">
        <v>72</v>
      </c>
      <c r="C3" s="106" t="s">
        <v>496</v>
      </c>
      <c r="D3" s="106" t="s">
        <v>497</v>
      </c>
      <c r="E3" s="107">
        <v>2017</v>
      </c>
      <c r="F3" s="107">
        <v>2018</v>
      </c>
      <c r="G3" s="107">
        <v>2019</v>
      </c>
      <c r="H3" s="107">
        <v>2020</v>
      </c>
      <c r="I3" s="107">
        <v>2021</v>
      </c>
      <c r="J3" s="105" t="s">
        <v>498</v>
      </c>
      <c r="K3" s="108" t="s">
        <v>499</v>
      </c>
    </row>
    <row r="4" spans="1:18" ht="42" customHeight="1" x14ac:dyDescent="0.3">
      <c r="A4" s="109" t="s">
        <v>500</v>
      </c>
      <c r="B4" s="110" t="s">
        <v>501</v>
      </c>
      <c r="C4" s="111">
        <v>2017</v>
      </c>
      <c r="D4" s="111" t="s">
        <v>502</v>
      </c>
      <c r="E4" s="112">
        <v>2753</v>
      </c>
      <c r="F4" s="112">
        <v>594</v>
      </c>
      <c r="G4" s="112">
        <v>991</v>
      </c>
      <c r="H4" s="112">
        <v>2400</v>
      </c>
      <c r="I4" s="112">
        <v>2399</v>
      </c>
      <c r="J4" s="113" t="str">
        <f>IF(OR($I4&gt;$N$5,SUM($I4,$H4)&gt;$O$5),$R$5,IF(AND($C4&lt;=$P$6,$D4=$Q$6),$R$6,IF(AND($D4=$Q$7,$C4&lt;=$P$7),$R$7,"No Rewards")))</f>
        <v>No Rewards</v>
      </c>
      <c r="K4" s="113"/>
      <c r="N4" s="114" t="s">
        <v>503</v>
      </c>
      <c r="O4" s="115" t="s">
        <v>504</v>
      </c>
      <c r="P4" s="115" t="s">
        <v>505</v>
      </c>
      <c r="Q4" s="115" t="s">
        <v>497</v>
      </c>
      <c r="R4" s="116" t="s">
        <v>506</v>
      </c>
    </row>
    <row r="5" spans="1:18" ht="42" customHeight="1" x14ac:dyDescent="0.3">
      <c r="A5" s="109" t="s">
        <v>507</v>
      </c>
      <c r="B5" s="110" t="s">
        <v>508</v>
      </c>
      <c r="C5" s="111">
        <v>2013</v>
      </c>
      <c r="D5" s="111" t="s">
        <v>509</v>
      </c>
      <c r="E5" s="112">
        <v>2831</v>
      </c>
      <c r="F5" s="112">
        <v>3626</v>
      </c>
      <c r="G5" s="112">
        <v>3373</v>
      </c>
      <c r="H5" s="112">
        <v>2962</v>
      </c>
      <c r="I5" s="112">
        <v>5057</v>
      </c>
      <c r="J5" s="113" t="str">
        <f t="shared" ref="J5:J33" si="0">IF(OR($I5&gt;$N$5,SUM($I5,$H5)&gt;$O$5),$R$5,IF(AND($C5&lt;=$P$6,$D5=$Q$6),$R$6,IF(AND($D5=$Q$7,$C5&lt;=$P$7),$R$7,"No Rewards")))</f>
        <v>2.5% APR</v>
      </c>
      <c r="K5" s="113"/>
      <c r="N5" s="117">
        <v>2500</v>
      </c>
      <c r="O5" s="118">
        <v>5000</v>
      </c>
      <c r="P5" s="119"/>
      <c r="Q5" s="119"/>
      <c r="R5" s="120" t="s">
        <v>510</v>
      </c>
    </row>
    <row r="6" spans="1:18" ht="42" customHeight="1" x14ac:dyDescent="0.3">
      <c r="A6" s="109" t="s">
        <v>511</v>
      </c>
      <c r="B6" s="110" t="s">
        <v>512</v>
      </c>
      <c r="C6" s="111">
        <v>2013</v>
      </c>
      <c r="D6" s="111" t="s">
        <v>509</v>
      </c>
      <c r="E6" s="112">
        <v>2136</v>
      </c>
      <c r="F6" s="112">
        <v>3391</v>
      </c>
      <c r="G6" s="112">
        <v>3677</v>
      </c>
      <c r="H6" s="112">
        <v>3616</v>
      </c>
      <c r="I6" s="112">
        <v>316</v>
      </c>
      <c r="J6" s="113" t="str">
        <f t="shared" si="0"/>
        <v>No Annual Fee</v>
      </c>
      <c r="K6" s="113"/>
      <c r="N6" s="121"/>
      <c r="O6" s="122"/>
      <c r="P6" s="122">
        <v>2017</v>
      </c>
      <c r="Q6" s="122" t="s">
        <v>509</v>
      </c>
      <c r="R6" s="123" t="s">
        <v>513</v>
      </c>
    </row>
    <row r="7" spans="1:18" ht="42" customHeight="1" x14ac:dyDescent="0.3">
      <c r="A7" s="109" t="s">
        <v>514</v>
      </c>
      <c r="B7" s="110" t="s">
        <v>515</v>
      </c>
      <c r="C7" s="111">
        <v>2009</v>
      </c>
      <c r="D7" s="111" t="s">
        <v>502</v>
      </c>
      <c r="E7" s="112">
        <v>3122</v>
      </c>
      <c r="F7" s="112">
        <v>2361</v>
      </c>
      <c r="G7" s="112">
        <v>5010</v>
      </c>
      <c r="H7" s="112">
        <v>3053</v>
      </c>
      <c r="I7" s="112">
        <v>4902</v>
      </c>
      <c r="J7" s="113" t="str">
        <f t="shared" si="0"/>
        <v>2.5% APR</v>
      </c>
      <c r="K7" s="113"/>
      <c r="N7" s="124"/>
      <c r="O7" s="125"/>
      <c r="P7" s="125">
        <v>2016</v>
      </c>
      <c r="Q7" s="125" t="s">
        <v>502</v>
      </c>
      <c r="R7" s="126" t="s">
        <v>516</v>
      </c>
    </row>
    <row r="8" spans="1:18" ht="42" customHeight="1" x14ac:dyDescent="0.3">
      <c r="A8" s="109" t="s">
        <v>517</v>
      </c>
      <c r="B8" s="110" t="s">
        <v>518</v>
      </c>
      <c r="C8" s="111">
        <v>2013</v>
      </c>
      <c r="D8" s="111" t="s">
        <v>502</v>
      </c>
      <c r="E8" s="112">
        <v>304</v>
      </c>
      <c r="F8" s="112">
        <v>4388</v>
      </c>
      <c r="G8" s="112">
        <v>3429</v>
      </c>
      <c r="H8" s="112">
        <v>3205</v>
      </c>
      <c r="I8" s="112">
        <v>2050</v>
      </c>
      <c r="J8" s="113" t="str">
        <f t="shared" si="0"/>
        <v>2.5% APR</v>
      </c>
      <c r="K8" s="113"/>
    </row>
    <row r="9" spans="1:18" ht="42" customHeight="1" x14ac:dyDescent="0.3">
      <c r="A9" s="109" t="s">
        <v>519</v>
      </c>
      <c r="B9" s="110" t="s">
        <v>520</v>
      </c>
      <c r="C9" s="111">
        <v>2014</v>
      </c>
      <c r="D9" s="111" t="s">
        <v>502</v>
      </c>
      <c r="E9" s="112">
        <v>2136</v>
      </c>
      <c r="F9" s="112">
        <v>2983</v>
      </c>
      <c r="G9" s="112">
        <v>1068</v>
      </c>
      <c r="H9" s="112">
        <v>2342</v>
      </c>
      <c r="I9" s="112">
        <v>4998</v>
      </c>
      <c r="J9" s="113" t="str">
        <f t="shared" si="0"/>
        <v>2.5% APR</v>
      </c>
      <c r="K9" s="113"/>
    </row>
    <row r="10" spans="1:18" ht="42" customHeight="1" x14ac:dyDescent="0.3">
      <c r="A10" s="109" t="s">
        <v>521</v>
      </c>
      <c r="B10" s="110" t="s">
        <v>522</v>
      </c>
      <c r="C10" s="111">
        <v>2021</v>
      </c>
      <c r="D10" s="111" t="s">
        <v>502</v>
      </c>
      <c r="E10" s="112"/>
      <c r="F10" s="112"/>
      <c r="G10" s="112"/>
      <c r="H10" s="112"/>
      <c r="I10" s="112">
        <v>1203</v>
      </c>
      <c r="J10" s="113" t="str">
        <f t="shared" si="0"/>
        <v>No Rewards</v>
      </c>
      <c r="K10" s="113"/>
    </row>
    <row r="11" spans="1:18" ht="42" customHeight="1" x14ac:dyDescent="0.3">
      <c r="A11" s="109" t="s">
        <v>523</v>
      </c>
      <c r="B11" s="110" t="s">
        <v>524</v>
      </c>
      <c r="C11" s="111">
        <v>2014</v>
      </c>
      <c r="D11" s="111" t="s">
        <v>502</v>
      </c>
      <c r="E11" s="112">
        <v>400</v>
      </c>
      <c r="F11" s="112">
        <v>4961</v>
      </c>
      <c r="G11" s="112">
        <v>3532</v>
      </c>
      <c r="H11" s="112">
        <v>3209</v>
      </c>
      <c r="I11" s="112">
        <v>4850</v>
      </c>
      <c r="J11" s="113" t="str">
        <f t="shared" si="0"/>
        <v>2.5% APR</v>
      </c>
      <c r="K11" s="113"/>
    </row>
    <row r="12" spans="1:18" ht="42" customHeight="1" x14ac:dyDescent="0.3">
      <c r="A12" s="109" t="s">
        <v>525</v>
      </c>
      <c r="B12" s="110" t="s">
        <v>526</v>
      </c>
      <c r="C12" s="111">
        <v>2011</v>
      </c>
      <c r="D12" s="111" t="s">
        <v>509</v>
      </c>
      <c r="E12" s="112">
        <v>1065</v>
      </c>
      <c r="F12" s="112">
        <v>917</v>
      </c>
      <c r="G12" s="112">
        <v>1815</v>
      </c>
      <c r="H12" s="112">
        <v>1542</v>
      </c>
      <c r="I12" s="112">
        <v>331</v>
      </c>
      <c r="J12" s="113" t="str">
        <f t="shared" si="0"/>
        <v>No Annual Fee</v>
      </c>
      <c r="K12" s="113"/>
    </row>
    <row r="13" spans="1:18" ht="42" customHeight="1" x14ac:dyDescent="0.3">
      <c r="A13" s="109" t="s">
        <v>527</v>
      </c>
      <c r="B13" s="110" t="s">
        <v>528</v>
      </c>
      <c r="C13" s="111">
        <v>2012</v>
      </c>
      <c r="D13" s="111" t="s">
        <v>509</v>
      </c>
      <c r="E13" s="112">
        <v>4807</v>
      </c>
      <c r="F13" s="112">
        <v>5178</v>
      </c>
      <c r="G13" s="112">
        <v>3921</v>
      </c>
      <c r="H13" s="112">
        <v>2311</v>
      </c>
      <c r="I13" s="112">
        <v>4458</v>
      </c>
      <c r="J13" s="113" t="str">
        <f t="shared" si="0"/>
        <v>2.5% APR</v>
      </c>
      <c r="K13" s="113"/>
    </row>
    <row r="14" spans="1:18" ht="42" customHeight="1" x14ac:dyDescent="0.3">
      <c r="A14" s="109" t="s">
        <v>529</v>
      </c>
      <c r="B14" s="110" t="s">
        <v>530</v>
      </c>
      <c r="C14" s="111">
        <v>2021</v>
      </c>
      <c r="D14" s="111" t="s">
        <v>509</v>
      </c>
      <c r="E14" s="112"/>
      <c r="F14" s="112"/>
      <c r="G14" s="112"/>
      <c r="H14" s="112"/>
      <c r="I14" s="112">
        <v>1576</v>
      </c>
      <c r="J14" s="113" t="str">
        <f t="shared" si="0"/>
        <v>No Rewards</v>
      </c>
      <c r="K14" s="113"/>
    </row>
    <row r="15" spans="1:18" ht="42" customHeight="1" x14ac:dyDescent="0.3">
      <c r="A15" s="109" t="s">
        <v>531</v>
      </c>
      <c r="B15" s="110" t="s">
        <v>532</v>
      </c>
      <c r="C15" s="111">
        <v>2018</v>
      </c>
      <c r="D15" s="111" t="s">
        <v>509</v>
      </c>
      <c r="E15" s="112"/>
      <c r="F15" s="112">
        <v>2720</v>
      </c>
      <c r="G15" s="112">
        <v>840</v>
      </c>
      <c r="H15" s="112">
        <v>720</v>
      </c>
      <c r="I15" s="112">
        <v>3443</v>
      </c>
      <c r="J15" s="113" t="str">
        <f t="shared" si="0"/>
        <v>2.5% APR</v>
      </c>
      <c r="K15" s="113"/>
    </row>
    <row r="16" spans="1:18" ht="42" customHeight="1" x14ac:dyDescent="0.3">
      <c r="A16" s="109" t="s">
        <v>533</v>
      </c>
      <c r="B16" s="110" t="s">
        <v>534</v>
      </c>
      <c r="C16" s="111">
        <v>2014</v>
      </c>
      <c r="D16" s="111" t="s">
        <v>509</v>
      </c>
      <c r="E16" s="112">
        <v>1584</v>
      </c>
      <c r="F16" s="112">
        <v>4023</v>
      </c>
      <c r="G16" s="112">
        <v>750</v>
      </c>
      <c r="H16" s="112">
        <v>5006</v>
      </c>
      <c r="I16" s="112">
        <v>3886</v>
      </c>
      <c r="J16" s="113" t="str">
        <f t="shared" si="0"/>
        <v>2.5% APR</v>
      </c>
      <c r="K16" s="113"/>
    </row>
    <row r="17" spans="1:11" ht="42" customHeight="1" x14ac:dyDescent="0.3">
      <c r="A17" s="109" t="s">
        <v>535</v>
      </c>
      <c r="B17" s="110" t="s">
        <v>536</v>
      </c>
      <c r="C17" s="111">
        <v>2019</v>
      </c>
      <c r="D17" s="111" t="s">
        <v>502</v>
      </c>
      <c r="E17" s="112"/>
      <c r="F17" s="112"/>
      <c r="G17" s="112">
        <v>2557</v>
      </c>
      <c r="H17" s="112">
        <v>3858</v>
      </c>
      <c r="I17" s="112">
        <v>1561</v>
      </c>
      <c r="J17" s="113" t="str">
        <f t="shared" si="0"/>
        <v>2.5% APR</v>
      </c>
      <c r="K17" s="113"/>
    </row>
    <row r="18" spans="1:11" ht="42" customHeight="1" x14ac:dyDescent="0.3">
      <c r="A18" s="109" t="s">
        <v>537</v>
      </c>
      <c r="B18" s="110" t="s">
        <v>538</v>
      </c>
      <c r="C18" s="111">
        <v>2010</v>
      </c>
      <c r="D18" s="111" t="s">
        <v>502</v>
      </c>
      <c r="E18" s="112">
        <v>3536</v>
      </c>
      <c r="F18" s="112">
        <v>3227</v>
      </c>
      <c r="G18" s="112">
        <v>502</v>
      </c>
      <c r="H18" s="112">
        <v>3362</v>
      </c>
      <c r="I18" s="112">
        <v>2802</v>
      </c>
      <c r="J18" s="113" t="str">
        <f t="shared" si="0"/>
        <v>2.5% APR</v>
      </c>
      <c r="K18" s="113"/>
    </row>
    <row r="19" spans="1:11" ht="42" customHeight="1" x14ac:dyDescent="0.3">
      <c r="A19" s="109" t="s">
        <v>539</v>
      </c>
      <c r="B19" s="110" t="s">
        <v>540</v>
      </c>
      <c r="C19" s="111">
        <v>2008</v>
      </c>
      <c r="D19" s="111" t="s">
        <v>509</v>
      </c>
      <c r="E19" s="112">
        <v>1307</v>
      </c>
      <c r="F19" s="112">
        <v>1090</v>
      </c>
      <c r="G19" s="112">
        <v>3328</v>
      </c>
      <c r="H19" s="112">
        <v>405</v>
      </c>
      <c r="I19" s="112">
        <v>3885</v>
      </c>
      <c r="J19" s="113" t="str">
        <f t="shared" si="0"/>
        <v>2.5% APR</v>
      </c>
      <c r="K19" s="113"/>
    </row>
    <row r="20" spans="1:11" ht="42" customHeight="1" x14ac:dyDescent="0.3">
      <c r="A20" s="109" t="s">
        <v>541</v>
      </c>
      <c r="B20" s="110" t="s">
        <v>542</v>
      </c>
      <c r="C20" s="111">
        <v>2008</v>
      </c>
      <c r="D20" s="111" t="s">
        <v>502</v>
      </c>
      <c r="E20" s="112">
        <v>4276</v>
      </c>
      <c r="F20" s="112">
        <v>558</v>
      </c>
      <c r="G20" s="112">
        <v>3133</v>
      </c>
      <c r="H20" s="112">
        <v>2816</v>
      </c>
      <c r="I20" s="112">
        <v>3746</v>
      </c>
      <c r="J20" s="113" t="str">
        <f t="shared" si="0"/>
        <v>2.5% APR</v>
      </c>
      <c r="K20" s="113"/>
    </row>
    <row r="21" spans="1:11" ht="42" customHeight="1" x14ac:dyDescent="0.3">
      <c r="A21" s="109" t="s">
        <v>543</v>
      </c>
      <c r="B21" s="110" t="s">
        <v>448</v>
      </c>
      <c r="C21" s="111">
        <v>2021</v>
      </c>
      <c r="D21" s="111" t="s">
        <v>502</v>
      </c>
      <c r="E21" s="112"/>
      <c r="F21" s="112"/>
      <c r="G21" s="112"/>
      <c r="H21" s="112"/>
      <c r="I21" s="112">
        <v>1435</v>
      </c>
      <c r="J21" s="113" t="str">
        <f t="shared" si="0"/>
        <v>No Rewards</v>
      </c>
      <c r="K21" s="113"/>
    </row>
    <row r="22" spans="1:11" ht="42" customHeight="1" x14ac:dyDescent="0.3">
      <c r="A22" s="109" t="s">
        <v>544</v>
      </c>
      <c r="B22" s="110" t="s">
        <v>538</v>
      </c>
      <c r="C22" s="111">
        <v>2021</v>
      </c>
      <c r="D22" s="111" t="s">
        <v>509</v>
      </c>
      <c r="E22" s="112"/>
      <c r="F22" s="112"/>
      <c r="G22" s="112"/>
      <c r="H22" s="112"/>
      <c r="I22" s="112">
        <v>4883</v>
      </c>
      <c r="J22" s="113" t="str">
        <f t="shared" si="0"/>
        <v>2.5% APR</v>
      </c>
      <c r="K22" s="113"/>
    </row>
    <row r="23" spans="1:11" ht="42" customHeight="1" x14ac:dyDescent="0.3">
      <c r="A23" s="109" t="s">
        <v>545</v>
      </c>
      <c r="B23" s="110" t="s">
        <v>546</v>
      </c>
      <c r="C23" s="111">
        <v>2020</v>
      </c>
      <c r="D23" s="111" t="s">
        <v>509</v>
      </c>
      <c r="E23" s="112"/>
      <c r="F23" s="112"/>
      <c r="G23" s="112"/>
      <c r="H23" s="112">
        <v>3012</v>
      </c>
      <c r="I23" s="112">
        <v>1332</v>
      </c>
      <c r="J23" s="113" t="str">
        <f t="shared" si="0"/>
        <v>No Rewards</v>
      </c>
      <c r="K23" s="113"/>
    </row>
    <row r="24" spans="1:11" ht="42" customHeight="1" x14ac:dyDescent="0.3">
      <c r="A24" s="109" t="s">
        <v>547</v>
      </c>
      <c r="B24" s="110" t="s">
        <v>548</v>
      </c>
      <c r="C24" s="111">
        <v>2009</v>
      </c>
      <c r="D24" s="111" t="s">
        <v>509</v>
      </c>
      <c r="E24" s="112">
        <v>2977</v>
      </c>
      <c r="F24" s="112">
        <v>1620</v>
      </c>
      <c r="G24" s="112">
        <v>4734</v>
      </c>
      <c r="H24" s="112">
        <v>3676</v>
      </c>
      <c r="I24" s="112">
        <v>2866</v>
      </c>
      <c r="J24" s="113" t="str">
        <f t="shared" si="0"/>
        <v>2.5% APR</v>
      </c>
      <c r="K24" s="113"/>
    </row>
    <row r="25" spans="1:11" ht="42" customHeight="1" x14ac:dyDescent="0.3">
      <c r="A25" s="109" t="s">
        <v>549</v>
      </c>
      <c r="B25" s="110" t="s">
        <v>550</v>
      </c>
      <c r="C25" s="111">
        <v>2011</v>
      </c>
      <c r="D25" s="111" t="s">
        <v>502</v>
      </c>
      <c r="E25" s="112">
        <v>768</v>
      </c>
      <c r="F25" s="112">
        <v>3681</v>
      </c>
      <c r="G25" s="112">
        <v>2618</v>
      </c>
      <c r="H25" s="112">
        <v>3384</v>
      </c>
      <c r="I25" s="112">
        <v>1464</v>
      </c>
      <c r="J25" s="113" t="str">
        <f t="shared" si="0"/>
        <v>4% APR</v>
      </c>
      <c r="K25" s="113"/>
    </row>
    <row r="26" spans="1:11" ht="42" customHeight="1" x14ac:dyDescent="0.3">
      <c r="A26" s="109" t="s">
        <v>551</v>
      </c>
      <c r="B26" s="110" t="s">
        <v>552</v>
      </c>
      <c r="C26" s="111">
        <v>2013</v>
      </c>
      <c r="D26" s="111" t="s">
        <v>502</v>
      </c>
      <c r="E26" s="112">
        <v>3372</v>
      </c>
      <c r="F26" s="112">
        <v>1109</v>
      </c>
      <c r="G26" s="112">
        <v>4778</v>
      </c>
      <c r="H26" s="112">
        <v>607</v>
      </c>
      <c r="I26" s="112">
        <v>3501</v>
      </c>
      <c r="J26" s="113" t="str">
        <f t="shared" si="0"/>
        <v>2.5% APR</v>
      </c>
      <c r="K26" s="113"/>
    </row>
    <row r="27" spans="1:11" ht="42" customHeight="1" x14ac:dyDescent="0.3">
      <c r="A27" s="109" t="s">
        <v>553</v>
      </c>
      <c r="B27" s="110" t="s">
        <v>554</v>
      </c>
      <c r="C27" s="111">
        <v>2012</v>
      </c>
      <c r="D27" s="111" t="s">
        <v>502</v>
      </c>
      <c r="E27" s="112">
        <v>767</v>
      </c>
      <c r="F27" s="112">
        <v>4487</v>
      </c>
      <c r="G27" s="112">
        <v>1913</v>
      </c>
      <c r="H27" s="112">
        <v>2587</v>
      </c>
      <c r="I27" s="112">
        <v>4967</v>
      </c>
      <c r="J27" s="113" t="str">
        <f t="shared" si="0"/>
        <v>2.5% APR</v>
      </c>
      <c r="K27" s="113"/>
    </row>
    <row r="28" spans="1:11" ht="42" customHeight="1" x14ac:dyDescent="0.3">
      <c r="A28" s="109" t="s">
        <v>555</v>
      </c>
      <c r="B28" s="110" t="s">
        <v>556</v>
      </c>
      <c r="C28" s="111">
        <v>2014</v>
      </c>
      <c r="D28" s="111" t="s">
        <v>502</v>
      </c>
      <c r="E28" s="112">
        <v>3417</v>
      </c>
      <c r="F28" s="112">
        <v>886</v>
      </c>
      <c r="G28" s="112">
        <v>1653</v>
      </c>
      <c r="H28" s="112">
        <v>844</v>
      </c>
      <c r="I28" s="112">
        <v>682</v>
      </c>
      <c r="J28" s="113" t="str">
        <f t="shared" si="0"/>
        <v>4% APR</v>
      </c>
      <c r="K28" s="113"/>
    </row>
    <row r="29" spans="1:11" ht="42" customHeight="1" x14ac:dyDescent="0.3">
      <c r="A29" s="109" t="s">
        <v>557</v>
      </c>
      <c r="B29" s="110" t="s">
        <v>558</v>
      </c>
      <c r="C29" s="111">
        <v>2019</v>
      </c>
      <c r="D29" s="111" t="s">
        <v>509</v>
      </c>
      <c r="E29" s="112"/>
      <c r="F29" s="112"/>
      <c r="G29" s="112">
        <v>3135</v>
      </c>
      <c r="H29" s="112">
        <v>1081</v>
      </c>
      <c r="I29" s="112">
        <v>4539</v>
      </c>
      <c r="J29" s="113" t="str">
        <f t="shared" si="0"/>
        <v>2.5% APR</v>
      </c>
      <c r="K29" s="113"/>
    </row>
    <row r="30" spans="1:11" ht="42" customHeight="1" x14ac:dyDescent="0.3">
      <c r="A30" s="109" t="s">
        <v>559</v>
      </c>
      <c r="B30" s="110" t="s">
        <v>560</v>
      </c>
      <c r="C30" s="111">
        <v>2013</v>
      </c>
      <c r="D30" s="111" t="s">
        <v>502</v>
      </c>
      <c r="E30" s="112">
        <v>4845</v>
      </c>
      <c r="F30" s="112">
        <v>910</v>
      </c>
      <c r="G30" s="112">
        <v>1178</v>
      </c>
      <c r="H30" s="112">
        <v>2734</v>
      </c>
      <c r="I30" s="112">
        <v>2249</v>
      </c>
      <c r="J30" s="113" t="str">
        <f t="shared" si="0"/>
        <v>4% APR</v>
      </c>
      <c r="K30" s="113"/>
    </row>
    <row r="31" spans="1:11" ht="42" customHeight="1" x14ac:dyDescent="0.3">
      <c r="A31" s="109" t="s">
        <v>561</v>
      </c>
      <c r="B31" s="110" t="s">
        <v>522</v>
      </c>
      <c r="C31" s="111">
        <v>2017</v>
      </c>
      <c r="D31" s="111" t="s">
        <v>509</v>
      </c>
      <c r="E31" s="112">
        <v>719</v>
      </c>
      <c r="F31" s="112">
        <v>2944</v>
      </c>
      <c r="G31" s="112">
        <v>3748</v>
      </c>
      <c r="H31" s="112">
        <v>642</v>
      </c>
      <c r="I31" s="112">
        <v>3615</v>
      </c>
      <c r="J31" s="113" t="str">
        <f t="shared" si="0"/>
        <v>2.5% APR</v>
      </c>
      <c r="K31" s="113"/>
    </row>
    <row r="32" spans="1:11" ht="42" customHeight="1" x14ac:dyDescent="0.3">
      <c r="A32" s="109" t="s">
        <v>562</v>
      </c>
      <c r="B32" s="110" t="s">
        <v>520</v>
      </c>
      <c r="C32" s="111">
        <v>2020</v>
      </c>
      <c r="D32" s="111" t="s">
        <v>509</v>
      </c>
      <c r="E32" s="112"/>
      <c r="F32" s="112"/>
      <c r="G32" s="112"/>
      <c r="H32" s="112">
        <v>3071</v>
      </c>
      <c r="I32" s="112">
        <v>5119</v>
      </c>
      <c r="J32" s="113" t="str">
        <f t="shared" si="0"/>
        <v>2.5% APR</v>
      </c>
      <c r="K32" s="113"/>
    </row>
    <row r="33" spans="1:11" ht="42" customHeight="1" x14ac:dyDescent="0.3">
      <c r="A33" s="127" t="s">
        <v>563</v>
      </c>
      <c r="B33" s="128" t="s">
        <v>564</v>
      </c>
      <c r="C33" s="129">
        <v>2009</v>
      </c>
      <c r="D33" s="129" t="s">
        <v>509</v>
      </c>
      <c r="E33" s="130">
        <v>1521</v>
      </c>
      <c r="F33" s="130">
        <v>4079</v>
      </c>
      <c r="G33" s="130">
        <v>1955</v>
      </c>
      <c r="H33" s="130">
        <v>3367</v>
      </c>
      <c r="I33" s="130">
        <v>1524</v>
      </c>
      <c r="J33" s="113" t="str">
        <f t="shared" si="0"/>
        <v>No Annual Fee</v>
      </c>
      <c r="K33" s="113"/>
    </row>
    <row r="34" spans="1:11" x14ac:dyDescent="0.3">
      <c r="D34" s="96"/>
      <c r="K34" s="113"/>
    </row>
    <row r="35" spans="1:11" x14ac:dyDescent="0.3">
      <c r="K35" s="113"/>
    </row>
    <row r="36" spans="1:11" x14ac:dyDescent="0.3">
      <c r="K36" s="113"/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6C581B7A-96B8-4ABF-8F1B-872E97B6FD3F}">
          <x14:colorSeries theme="6" tint="0.59999389629810485"/>
          <x14:colorNegative rgb="FFD00000"/>
          <x14:colorAxis rgb="FF000000"/>
          <x14:colorMarkers rgb="FFD00000"/>
          <x14:colorFirst rgb="FFD00000"/>
          <x14:colorLast rgb="FFD00000"/>
          <x14:colorHigh theme="6" tint="-0.499984740745262"/>
          <x14:colorLow rgb="FFD00000"/>
          <x14:sparklines>
            <x14:sparkline>
              <xm:f>'Problem 1'!E4:I4</xm:f>
              <xm:sqref>K4</xm:sqref>
            </x14:sparkline>
            <x14:sparkline>
              <xm:f>'Problem 1'!E5:I5</xm:f>
              <xm:sqref>K5</xm:sqref>
            </x14:sparkline>
            <x14:sparkline>
              <xm:f>'Problem 1'!E6:I6</xm:f>
              <xm:sqref>K6</xm:sqref>
            </x14:sparkline>
            <x14:sparkline>
              <xm:f>'Problem 1'!E7:I7</xm:f>
              <xm:sqref>K7</xm:sqref>
            </x14:sparkline>
            <x14:sparkline>
              <xm:f>'Problem 1'!E8:I8</xm:f>
              <xm:sqref>K8</xm:sqref>
            </x14:sparkline>
            <x14:sparkline>
              <xm:f>'Problem 1'!E9:I9</xm:f>
              <xm:sqref>K9</xm:sqref>
            </x14:sparkline>
            <x14:sparkline>
              <xm:f>'Problem 1'!E10:I10</xm:f>
              <xm:sqref>K10</xm:sqref>
            </x14:sparkline>
            <x14:sparkline>
              <xm:f>'Problem 1'!E11:I11</xm:f>
              <xm:sqref>K11</xm:sqref>
            </x14:sparkline>
            <x14:sparkline>
              <xm:f>'Problem 1'!E12:I12</xm:f>
              <xm:sqref>K12</xm:sqref>
            </x14:sparkline>
            <x14:sparkline>
              <xm:f>'Problem 1'!E13:I13</xm:f>
              <xm:sqref>K13</xm:sqref>
            </x14:sparkline>
            <x14:sparkline>
              <xm:f>'Problem 1'!E14:I14</xm:f>
              <xm:sqref>K14</xm:sqref>
            </x14:sparkline>
            <x14:sparkline>
              <xm:f>'Problem 1'!E15:I15</xm:f>
              <xm:sqref>K15</xm:sqref>
            </x14:sparkline>
            <x14:sparkline>
              <xm:f>'Problem 1'!E16:I16</xm:f>
              <xm:sqref>K16</xm:sqref>
            </x14:sparkline>
            <x14:sparkline>
              <xm:f>'Problem 1'!E17:I17</xm:f>
              <xm:sqref>K17</xm:sqref>
            </x14:sparkline>
            <x14:sparkline>
              <xm:f>'Problem 1'!E18:I18</xm:f>
              <xm:sqref>K18</xm:sqref>
            </x14:sparkline>
            <x14:sparkline>
              <xm:f>'Problem 1'!E19:I19</xm:f>
              <xm:sqref>K19</xm:sqref>
            </x14:sparkline>
            <x14:sparkline>
              <xm:f>'Problem 1'!E20:I20</xm:f>
              <xm:sqref>K20</xm:sqref>
            </x14:sparkline>
            <x14:sparkline>
              <xm:f>'Problem 1'!E21:I21</xm:f>
              <xm:sqref>K21</xm:sqref>
            </x14:sparkline>
            <x14:sparkline>
              <xm:f>'Problem 1'!E22:I22</xm:f>
              <xm:sqref>K22</xm:sqref>
            </x14:sparkline>
            <x14:sparkline>
              <xm:f>'Problem 1'!E23:I23</xm:f>
              <xm:sqref>K23</xm:sqref>
            </x14:sparkline>
            <x14:sparkline>
              <xm:f>'Problem 1'!E24:I24</xm:f>
              <xm:sqref>K24</xm:sqref>
            </x14:sparkline>
            <x14:sparkline>
              <xm:f>'Problem 1'!E25:I25</xm:f>
              <xm:sqref>K25</xm:sqref>
            </x14:sparkline>
            <x14:sparkline>
              <xm:f>'Problem 1'!E26:I26</xm:f>
              <xm:sqref>K26</xm:sqref>
            </x14:sparkline>
            <x14:sparkline>
              <xm:f>'Problem 1'!E27:I27</xm:f>
              <xm:sqref>K27</xm:sqref>
            </x14:sparkline>
            <x14:sparkline>
              <xm:f>'Problem 1'!E28:I28</xm:f>
              <xm:sqref>K28</xm:sqref>
            </x14:sparkline>
            <x14:sparkline>
              <xm:f>'Problem 1'!E29:I29</xm:f>
              <xm:sqref>K29</xm:sqref>
            </x14:sparkline>
            <x14:sparkline>
              <xm:f>'Problem 1'!E30:I30</xm:f>
              <xm:sqref>K30</xm:sqref>
            </x14:sparkline>
            <x14:sparkline>
              <xm:f>'Problem 1'!E31:I31</xm:f>
              <xm:sqref>K31</xm:sqref>
            </x14:sparkline>
            <x14:sparkline>
              <xm:f>'Problem 1'!E32:I32</xm:f>
              <xm:sqref>K32</xm:sqref>
            </x14:sparkline>
            <x14:sparkline>
              <xm:f>'Problem 1'!E33:I33</xm:f>
              <xm:sqref>K33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showGridLines="0" topLeftCell="G11" zoomScale="193" zoomScaleNormal="100" zoomScalePageLayoutView="80" workbookViewId="0">
      <selection activeCell="H23" sqref="H23"/>
    </sheetView>
  </sheetViews>
  <sheetFormatPr defaultColWidth="9.44140625" defaultRowHeight="10.199999999999999" x14ac:dyDescent="0.2"/>
  <cols>
    <col min="1" max="1" width="24.5546875" style="38" bestFit="1" customWidth="1"/>
    <col min="2" max="5" width="6.88671875" style="38" bestFit="1" customWidth="1"/>
    <col min="6" max="6" width="8.5546875" style="38" bestFit="1" customWidth="1"/>
    <col min="7" max="9" width="9.6640625" style="38" bestFit="1" customWidth="1"/>
    <col min="10" max="10" width="11.77734375" style="38" customWidth="1"/>
    <col min="11" max="11" width="9.6640625" style="38" bestFit="1" customWidth="1"/>
    <col min="12" max="12" width="9.44140625" style="38"/>
    <col min="13" max="14" width="9.6640625" style="38" bestFit="1" customWidth="1"/>
    <col min="15" max="15" width="9.5546875" style="38" bestFit="1" customWidth="1"/>
    <col min="16" max="16384" width="9.44140625" style="38"/>
  </cols>
  <sheetData>
    <row r="1" spans="1:15" ht="19.95" customHeight="1" x14ac:dyDescent="0.3">
      <c r="A1" s="158" t="s">
        <v>54</v>
      </c>
      <c r="B1" s="158"/>
      <c r="C1" s="158"/>
      <c r="D1" s="158"/>
      <c r="E1" s="158"/>
      <c r="F1" s="37"/>
    </row>
    <row r="2" spans="1:15" ht="21.45" customHeight="1" x14ac:dyDescent="0.3">
      <c r="A2" s="159" t="s">
        <v>55</v>
      </c>
      <c r="B2" s="159"/>
      <c r="C2" s="159"/>
      <c r="D2" s="159"/>
      <c r="E2" s="159"/>
      <c r="F2" s="37"/>
    </row>
    <row r="3" spans="1:15" ht="13.2" customHeight="1" x14ac:dyDescent="0.2"/>
    <row r="4" spans="1:15" ht="14.4" x14ac:dyDescent="0.3">
      <c r="A4" s="50"/>
      <c r="B4" s="45" t="s">
        <v>56</v>
      </c>
      <c r="C4" s="45" t="s">
        <v>57</v>
      </c>
      <c r="D4" s="45" t="s">
        <v>58</v>
      </c>
      <c r="E4" s="45" t="s">
        <v>59</v>
      </c>
      <c r="F4" s="46" t="s">
        <v>60</v>
      </c>
    </row>
    <row r="5" spans="1:15" ht="13.8" x14ac:dyDescent="0.3">
      <c r="A5" s="44" t="s">
        <v>82</v>
      </c>
      <c r="B5" s="41">
        <v>325</v>
      </c>
      <c r="C5" s="41">
        <v>425</v>
      </c>
      <c r="D5" s="41">
        <v>440</v>
      </c>
      <c r="E5" s="41">
        <v>350</v>
      </c>
      <c r="F5" s="62">
        <f>SUM(B5:E5)</f>
        <v>1540</v>
      </c>
    </row>
    <row r="6" spans="1:15" ht="14.4" x14ac:dyDescent="0.3">
      <c r="A6" s="44" t="s">
        <v>81</v>
      </c>
      <c r="B6" s="40">
        <v>65</v>
      </c>
      <c r="C6" s="40">
        <v>80</v>
      </c>
      <c r="D6" s="40">
        <v>65</v>
      </c>
      <c r="E6" s="40">
        <v>122</v>
      </c>
      <c r="F6" s="63"/>
    </row>
    <row r="7" spans="1:15" x14ac:dyDescent="0.2">
      <c r="B7" s="42"/>
      <c r="C7" s="42"/>
      <c r="D7" s="42"/>
      <c r="E7" s="42"/>
      <c r="F7" s="42"/>
    </row>
    <row r="8" spans="1:15" ht="14.4" x14ac:dyDescent="0.3">
      <c r="A8" s="47" t="s">
        <v>61</v>
      </c>
      <c r="B8" s="48"/>
      <c r="C8" s="49" t="s">
        <v>74</v>
      </c>
      <c r="F8" s="42"/>
    </row>
    <row r="9" spans="1:15" ht="24" x14ac:dyDescent="0.25">
      <c r="A9" s="51" t="s">
        <v>78</v>
      </c>
      <c r="B9" s="59">
        <v>7.0000000000000007E-2</v>
      </c>
      <c r="C9" s="60">
        <v>10000</v>
      </c>
      <c r="F9" s="42"/>
      <c r="O9" s="142"/>
    </row>
    <row r="10" spans="1:15" ht="24" x14ac:dyDescent="0.25">
      <c r="A10" s="51" t="s">
        <v>494</v>
      </c>
      <c r="B10" s="61" t="s">
        <v>77</v>
      </c>
      <c r="C10" s="60">
        <v>5000</v>
      </c>
      <c r="F10" s="42"/>
    </row>
    <row r="11" spans="1:15" ht="12" x14ac:dyDescent="0.25">
      <c r="A11" s="52" t="s">
        <v>75</v>
      </c>
      <c r="B11" s="53"/>
      <c r="C11" s="56">
        <v>6000</v>
      </c>
      <c r="F11" s="42"/>
    </row>
    <row r="12" spans="1:15" ht="12" x14ac:dyDescent="0.25">
      <c r="A12" s="160" t="s">
        <v>76</v>
      </c>
      <c r="B12" s="161"/>
      <c r="C12" s="57">
        <v>0.05</v>
      </c>
      <c r="F12" s="42"/>
    </row>
    <row r="13" spans="1:15" ht="12" x14ac:dyDescent="0.25">
      <c r="A13" s="160" t="s">
        <v>62</v>
      </c>
      <c r="B13" s="161"/>
      <c r="C13" s="57">
        <v>0.1</v>
      </c>
      <c r="F13" s="42"/>
    </row>
    <row r="14" spans="1:15" ht="12" x14ac:dyDescent="0.25">
      <c r="A14" s="162" t="s">
        <v>63</v>
      </c>
      <c r="B14" s="163"/>
      <c r="C14" s="58">
        <v>0.1</v>
      </c>
      <c r="D14" s="42"/>
      <c r="E14" s="42"/>
      <c r="F14" s="42"/>
    </row>
    <row r="15" spans="1:15" x14ac:dyDescent="0.2">
      <c r="B15" s="42"/>
      <c r="C15" s="42"/>
      <c r="D15" s="42"/>
      <c r="E15" s="42"/>
    </row>
    <row r="16" spans="1:15" ht="14.7" customHeight="1" x14ac:dyDescent="0.3">
      <c r="A16" s="54"/>
      <c r="B16" s="157" t="s">
        <v>64</v>
      </c>
      <c r="C16" s="157"/>
      <c r="D16" s="157"/>
      <c r="E16" s="157"/>
      <c r="F16" s="152" t="s">
        <v>569</v>
      </c>
      <c r="G16" s="153" t="s">
        <v>570</v>
      </c>
      <c r="H16" s="153"/>
      <c r="I16" s="153"/>
      <c r="J16" s="153"/>
      <c r="K16" s="154" t="s">
        <v>571</v>
      </c>
      <c r="L16" s="155" t="s">
        <v>572</v>
      </c>
      <c r="M16" s="156" t="s">
        <v>573</v>
      </c>
      <c r="N16" s="150" t="s">
        <v>574</v>
      </c>
      <c r="O16" s="151" t="s">
        <v>575</v>
      </c>
    </row>
    <row r="17" spans="1:16" ht="59.25" customHeight="1" x14ac:dyDescent="0.3">
      <c r="A17" s="43" t="s">
        <v>65</v>
      </c>
      <c r="B17" s="55" t="s">
        <v>56</v>
      </c>
      <c r="C17" s="55" t="s">
        <v>57</v>
      </c>
      <c r="D17" s="55" t="s">
        <v>58</v>
      </c>
      <c r="E17" s="55" t="s">
        <v>59</v>
      </c>
      <c r="F17" s="152"/>
      <c r="G17" s="139" t="s">
        <v>56</v>
      </c>
      <c r="H17" s="139" t="s">
        <v>57</v>
      </c>
      <c r="I17" s="139" t="s">
        <v>58</v>
      </c>
      <c r="J17" s="139" t="s">
        <v>59</v>
      </c>
      <c r="K17" s="154"/>
      <c r="L17" s="155"/>
      <c r="M17" s="156"/>
      <c r="N17" s="150"/>
      <c r="O17" s="151"/>
    </row>
    <row r="18" spans="1:16" x14ac:dyDescent="0.2">
      <c r="A18" s="39">
        <v>3321</v>
      </c>
      <c r="B18" s="39">
        <v>341</v>
      </c>
      <c r="C18" s="39">
        <v>452</v>
      </c>
      <c r="D18" s="39">
        <v>462</v>
      </c>
      <c r="E18" s="39">
        <v>382</v>
      </c>
      <c r="F18" s="140">
        <f>SUM(B18,C18,D18,E18)</f>
        <v>1637</v>
      </c>
      <c r="G18" s="149">
        <f>IF(B18&gt;=HLOOKUP(B$17,$B$4:$E$6,2,FALSE),(B18*HLOOKUP(B$17,$B$4:$E$6,3,FALSE)),"-")</f>
        <v>22165</v>
      </c>
      <c r="H18" s="149">
        <f>IF(C18&gt;=HLOOKUP(C$17,$B$4:$E$6,2,FALSE),(C18*HLOOKUP(C$17,$B$4:$E$6,3,FALSE)),"-")</f>
        <v>36160</v>
      </c>
      <c r="I18" s="149">
        <f>IF(D18&gt;=HLOOKUP(D$17,$B$4:$E$6,2,FALSE),(D18*HLOOKUP(D$17,$B$4:$E$6,3,FALSE)),"-")</f>
        <v>30030</v>
      </c>
      <c r="J18" s="149">
        <f>IF(E18&gt;=HLOOKUP(E$17,$B$4:$E$6,2,FALSE),(E18*HLOOKUP(E$17,$B$4:$E$6,3,FALSE)),"-")</f>
        <v>46604</v>
      </c>
      <c r="K18" s="149">
        <f>SUM(G18,H18,I18,J18)</f>
        <v>134959</v>
      </c>
      <c r="L18" s="149" t="str">
        <f>IF(AND(F18&gt;=$F$5-($C$12*$F$5),F18&lt;=$F$5+($C$12*$F$5)),"Excellent",IF(AND(F18&gt;=$F$5-($C$13*$F$5),F18&lt;=$F$5+($C$13*$F$5)),"Good","Poor"))</f>
        <v>Good</v>
      </c>
      <c r="M18" s="149">
        <f>IF($F18&gt;$F$5,IF($F18&gt;$F$5*(1+$B$9),$C$9,IF($F18&lt;=$F$5*(1+$B$9),$C$10)),"-")</f>
        <v>5000</v>
      </c>
      <c r="N18" s="149" t="str">
        <f>IF($F18=MAX($F$18:$F$28),$C$11,"-")</f>
        <v>-</v>
      </c>
      <c r="O18" s="140" t="b">
        <f>IF(AND($K18&gt;$C$14,$M18&lt;&gt;"-"),TRUE,FALSE)</f>
        <v>1</v>
      </c>
    </row>
    <row r="19" spans="1:16" x14ac:dyDescent="0.2">
      <c r="A19" s="39">
        <v>3322</v>
      </c>
      <c r="B19" s="39">
        <v>316</v>
      </c>
      <c r="C19" s="39">
        <v>420</v>
      </c>
      <c r="D19" s="39">
        <v>401</v>
      </c>
      <c r="E19" s="39">
        <v>250</v>
      </c>
      <c r="F19" s="140">
        <f t="shared" ref="F19:F28" si="0">SUM(B19,C19,D19,E19)</f>
        <v>1387</v>
      </c>
      <c r="G19" s="149" t="str">
        <f t="shared" ref="G19:G28" si="1">IF(B19&gt;=HLOOKUP(B$17,$B$4:$E$6,2,FALSE),(B19*HLOOKUP(B$17,$B$4:$E$6,3,FALSE)),"-")</f>
        <v>-</v>
      </c>
      <c r="H19" s="149" t="str">
        <f t="shared" ref="H19:H28" si="2">IF(C19&gt;=HLOOKUP(C$17,$B$4:$E$6,2,FALSE),(C19*HLOOKUP(C$17,$B$4:$E$6,3,FALSE)),"-")</f>
        <v>-</v>
      </c>
      <c r="I19" s="149" t="str">
        <f t="shared" ref="I19:I28" si="3">IF(D19&gt;=HLOOKUP(D$17,$B$4:$E$6,2,FALSE),(D19*HLOOKUP(D$17,$B$4:$E$6,3,FALSE)),"-")</f>
        <v>-</v>
      </c>
      <c r="J19" s="149" t="str">
        <f t="shared" ref="J19:J28" si="4">IF(E19&gt;=HLOOKUP(E$17,$B$4:$E$6,2,FALSE),(E19*HLOOKUP(E$17,$B$4:$E$6,3,FALSE)),"-")</f>
        <v>-</v>
      </c>
      <c r="K19" s="149">
        <f t="shared" ref="K19:K28" si="5">SUM(G19,H19,I19,J19)</f>
        <v>0</v>
      </c>
      <c r="L19" s="149" t="str">
        <f t="shared" ref="L19:L28" si="6">IF(AND(F19&gt;=$F$5-($C$12*$F$5),F19&lt;=$F$5+($C$12*$F$5)),"Excellent",IF(AND(F19&gt;=$F$5-($C$13*$F$5),F19&lt;=$F$5+($C$13*$F$5)),"Good","Poor"))</f>
        <v>Good</v>
      </c>
      <c r="M19" s="149" t="str">
        <f t="shared" ref="M19:M28" si="7">IF($F19&gt;$F$5,IF($F19&gt;$F$5*(1+$B$9),$C$9,IF($F19&lt;=$F$5*(1+$B$9),$C$10)),"-")</f>
        <v>-</v>
      </c>
      <c r="N19" s="149" t="str">
        <f t="shared" ref="N19:N28" si="8">IF($F19=MAX($F$18:$F$28),$C$11,"-")</f>
        <v>-</v>
      </c>
      <c r="O19" s="140" t="b">
        <f t="shared" ref="O19:O28" si="9">IF(AND($K19&gt;$C$14,$M19&lt;&gt;"-"),TRUE,FALSE)</f>
        <v>0</v>
      </c>
    </row>
    <row r="20" spans="1:16" x14ac:dyDescent="0.2">
      <c r="A20" s="39">
        <v>3323</v>
      </c>
      <c r="B20" s="39">
        <v>392</v>
      </c>
      <c r="C20" s="39">
        <v>323</v>
      </c>
      <c r="D20" s="39">
        <v>376</v>
      </c>
      <c r="E20" s="39">
        <v>360</v>
      </c>
      <c r="F20" s="140">
        <f t="shared" si="0"/>
        <v>1451</v>
      </c>
      <c r="G20" s="149">
        <f t="shared" si="1"/>
        <v>25480</v>
      </c>
      <c r="H20" s="149" t="str">
        <f t="shared" si="2"/>
        <v>-</v>
      </c>
      <c r="I20" s="149" t="str">
        <f t="shared" si="3"/>
        <v>-</v>
      </c>
      <c r="J20" s="149">
        <f t="shared" si="4"/>
        <v>43920</v>
      </c>
      <c r="K20" s="149">
        <f t="shared" si="5"/>
        <v>69400</v>
      </c>
      <c r="L20" s="149" t="str">
        <f t="shared" si="6"/>
        <v>Good</v>
      </c>
      <c r="M20" s="149" t="str">
        <f t="shared" si="7"/>
        <v>-</v>
      </c>
      <c r="N20" s="149" t="str">
        <f t="shared" si="8"/>
        <v>-</v>
      </c>
      <c r="O20" s="140" t="b">
        <f t="shared" si="9"/>
        <v>0</v>
      </c>
    </row>
    <row r="21" spans="1:16" x14ac:dyDescent="0.2">
      <c r="A21" s="39">
        <v>3324</v>
      </c>
      <c r="B21" s="39">
        <v>330</v>
      </c>
      <c r="C21" s="39">
        <v>348</v>
      </c>
      <c r="D21" s="39">
        <v>298</v>
      </c>
      <c r="E21" s="39">
        <v>161</v>
      </c>
      <c r="F21" s="140">
        <f t="shared" si="0"/>
        <v>1137</v>
      </c>
      <c r="G21" s="149">
        <f t="shared" si="1"/>
        <v>21450</v>
      </c>
      <c r="H21" s="149" t="str">
        <f t="shared" si="2"/>
        <v>-</v>
      </c>
      <c r="I21" s="149" t="str">
        <f t="shared" si="3"/>
        <v>-</v>
      </c>
      <c r="J21" s="149" t="str">
        <f t="shared" si="4"/>
        <v>-</v>
      </c>
      <c r="K21" s="149">
        <f t="shared" si="5"/>
        <v>21450</v>
      </c>
      <c r="L21" s="149" t="str">
        <f t="shared" si="6"/>
        <v>Poor</v>
      </c>
      <c r="M21" s="149" t="str">
        <f t="shared" si="7"/>
        <v>-</v>
      </c>
      <c r="N21" s="149" t="str">
        <f t="shared" si="8"/>
        <v>-</v>
      </c>
      <c r="O21" s="140" t="b">
        <f t="shared" si="9"/>
        <v>0</v>
      </c>
    </row>
    <row r="22" spans="1:16" x14ac:dyDescent="0.2">
      <c r="A22" s="39">
        <v>3325</v>
      </c>
      <c r="B22" s="39">
        <v>543</v>
      </c>
      <c r="C22" s="39">
        <v>257</v>
      </c>
      <c r="D22" s="39">
        <v>236</v>
      </c>
      <c r="E22" s="39">
        <v>217</v>
      </c>
      <c r="F22" s="140">
        <f t="shared" si="0"/>
        <v>1253</v>
      </c>
      <c r="G22" s="149">
        <f t="shared" si="1"/>
        <v>35295</v>
      </c>
      <c r="H22" s="149" t="str">
        <f t="shared" si="2"/>
        <v>-</v>
      </c>
      <c r="I22" s="149" t="str">
        <f t="shared" si="3"/>
        <v>-</v>
      </c>
      <c r="J22" s="149" t="str">
        <f t="shared" si="4"/>
        <v>-</v>
      </c>
      <c r="K22" s="149">
        <f t="shared" si="5"/>
        <v>35295</v>
      </c>
      <c r="L22" s="149" t="str">
        <f t="shared" si="6"/>
        <v>Poor</v>
      </c>
      <c r="M22" s="149" t="str">
        <f t="shared" si="7"/>
        <v>-</v>
      </c>
      <c r="N22" s="149" t="str">
        <f t="shared" si="8"/>
        <v>-</v>
      </c>
      <c r="O22" s="140" t="b">
        <f t="shared" si="9"/>
        <v>0</v>
      </c>
    </row>
    <row r="23" spans="1:16" x14ac:dyDescent="0.2">
      <c r="A23" s="39">
        <v>3326</v>
      </c>
      <c r="B23" s="39">
        <v>313</v>
      </c>
      <c r="C23" s="39">
        <v>501</v>
      </c>
      <c r="D23" s="39">
        <v>488</v>
      </c>
      <c r="E23" s="39">
        <v>514</v>
      </c>
      <c r="F23" s="140">
        <f t="shared" si="0"/>
        <v>1816</v>
      </c>
      <c r="G23" s="149" t="str">
        <f t="shared" si="1"/>
        <v>-</v>
      </c>
      <c r="H23" s="149">
        <f t="shared" si="2"/>
        <v>40080</v>
      </c>
      <c r="I23" s="149">
        <f t="shared" si="3"/>
        <v>31720</v>
      </c>
      <c r="J23" s="149">
        <f t="shared" si="4"/>
        <v>62708</v>
      </c>
      <c r="K23" s="149">
        <f t="shared" si="5"/>
        <v>134508</v>
      </c>
      <c r="L23" s="149" t="str">
        <f t="shared" si="6"/>
        <v>Poor</v>
      </c>
      <c r="M23" s="149">
        <f t="shared" si="7"/>
        <v>10000</v>
      </c>
      <c r="N23" s="149">
        <f t="shared" si="8"/>
        <v>6000</v>
      </c>
      <c r="O23" s="140" t="b">
        <f t="shared" si="9"/>
        <v>1</v>
      </c>
    </row>
    <row r="24" spans="1:16" x14ac:dyDescent="0.2">
      <c r="A24" s="39">
        <v>3327</v>
      </c>
      <c r="B24" s="39">
        <v>385</v>
      </c>
      <c r="C24" s="39">
        <v>211</v>
      </c>
      <c r="D24" s="39">
        <v>111</v>
      </c>
      <c r="E24" s="39">
        <v>373</v>
      </c>
      <c r="F24" s="140">
        <f t="shared" si="0"/>
        <v>1080</v>
      </c>
      <c r="G24" s="149">
        <f t="shared" si="1"/>
        <v>25025</v>
      </c>
      <c r="H24" s="149" t="str">
        <f t="shared" si="2"/>
        <v>-</v>
      </c>
      <c r="I24" s="149" t="str">
        <f t="shared" si="3"/>
        <v>-</v>
      </c>
      <c r="J24" s="149">
        <f t="shared" si="4"/>
        <v>45506</v>
      </c>
      <c r="K24" s="149">
        <f t="shared" si="5"/>
        <v>70531</v>
      </c>
      <c r="L24" s="149" t="str">
        <f t="shared" si="6"/>
        <v>Poor</v>
      </c>
      <c r="M24" s="149" t="str">
        <f t="shared" si="7"/>
        <v>-</v>
      </c>
      <c r="N24" s="149" t="str">
        <f t="shared" si="8"/>
        <v>-</v>
      </c>
      <c r="O24" s="140" t="b">
        <f t="shared" si="9"/>
        <v>0</v>
      </c>
    </row>
    <row r="25" spans="1:16" x14ac:dyDescent="0.2">
      <c r="A25" s="39">
        <v>3328</v>
      </c>
      <c r="B25" s="39">
        <v>211</v>
      </c>
      <c r="C25" s="39">
        <v>408</v>
      </c>
      <c r="D25" s="39">
        <v>193</v>
      </c>
      <c r="E25" s="39">
        <v>412</v>
      </c>
      <c r="F25" s="140">
        <f t="shared" si="0"/>
        <v>1224</v>
      </c>
      <c r="G25" s="149" t="str">
        <f t="shared" si="1"/>
        <v>-</v>
      </c>
      <c r="H25" s="149" t="str">
        <f t="shared" si="2"/>
        <v>-</v>
      </c>
      <c r="I25" s="149" t="str">
        <f t="shared" si="3"/>
        <v>-</v>
      </c>
      <c r="J25" s="149">
        <f t="shared" si="4"/>
        <v>50264</v>
      </c>
      <c r="K25" s="149">
        <f t="shared" si="5"/>
        <v>50264</v>
      </c>
      <c r="L25" s="149" t="str">
        <f t="shared" si="6"/>
        <v>Poor</v>
      </c>
      <c r="M25" s="149" t="str">
        <f t="shared" si="7"/>
        <v>-</v>
      </c>
      <c r="N25" s="149" t="str">
        <f t="shared" si="8"/>
        <v>-</v>
      </c>
      <c r="O25" s="140" t="b">
        <f t="shared" si="9"/>
        <v>0</v>
      </c>
    </row>
    <row r="26" spans="1:16" x14ac:dyDescent="0.2">
      <c r="A26" s="39">
        <v>3329</v>
      </c>
      <c r="B26" s="39">
        <v>186</v>
      </c>
      <c r="C26" s="39">
        <v>357</v>
      </c>
      <c r="D26" s="39">
        <v>501</v>
      </c>
      <c r="E26" s="39">
        <v>514</v>
      </c>
      <c r="F26" s="140">
        <f t="shared" si="0"/>
        <v>1558</v>
      </c>
      <c r="G26" s="149" t="str">
        <f t="shared" si="1"/>
        <v>-</v>
      </c>
      <c r="H26" s="149" t="str">
        <f t="shared" si="2"/>
        <v>-</v>
      </c>
      <c r="I26" s="149">
        <f t="shared" si="3"/>
        <v>32565</v>
      </c>
      <c r="J26" s="149">
        <f t="shared" si="4"/>
        <v>62708</v>
      </c>
      <c r="K26" s="149">
        <f t="shared" si="5"/>
        <v>95273</v>
      </c>
      <c r="L26" s="149" t="str">
        <f t="shared" si="6"/>
        <v>Excellent</v>
      </c>
      <c r="M26" s="149">
        <f t="shared" si="7"/>
        <v>5000</v>
      </c>
      <c r="N26" s="149" t="str">
        <f t="shared" si="8"/>
        <v>-</v>
      </c>
      <c r="O26" s="140" t="b">
        <f t="shared" si="9"/>
        <v>1</v>
      </c>
    </row>
    <row r="27" spans="1:16" x14ac:dyDescent="0.2">
      <c r="A27" s="39">
        <v>3330</v>
      </c>
      <c r="B27" s="39">
        <v>506</v>
      </c>
      <c r="C27" s="39">
        <v>327</v>
      </c>
      <c r="D27" s="39">
        <v>232</v>
      </c>
      <c r="E27" s="39">
        <v>397</v>
      </c>
      <c r="F27" s="140">
        <f t="shared" si="0"/>
        <v>1462</v>
      </c>
      <c r="G27" s="149">
        <f t="shared" si="1"/>
        <v>32890</v>
      </c>
      <c r="H27" s="149" t="str">
        <f t="shared" si="2"/>
        <v>-</v>
      </c>
      <c r="I27" s="149" t="str">
        <f t="shared" si="3"/>
        <v>-</v>
      </c>
      <c r="J27" s="149">
        <f t="shared" si="4"/>
        <v>48434</v>
      </c>
      <c r="K27" s="149">
        <f t="shared" si="5"/>
        <v>81324</v>
      </c>
      <c r="L27" s="149" t="str">
        <f t="shared" si="6"/>
        <v>Good</v>
      </c>
      <c r="M27" s="149" t="str">
        <f t="shared" si="7"/>
        <v>-</v>
      </c>
      <c r="N27" s="149" t="str">
        <f t="shared" si="8"/>
        <v>-</v>
      </c>
      <c r="O27" s="140" t="b">
        <f t="shared" si="9"/>
        <v>0</v>
      </c>
    </row>
    <row r="28" spans="1:16" x14ac:dyDescent="0.2">
      <c r="A28" s="39">
        <v>3331</v>
      </c>
      <c r="B28" s="39">
        <v>273</v>
      </c>
      <c r="C28" s="39">
        <v>348</v>
      </c>
      <c r="D28" s="39">
        <v>300</v>
      </c>
      <c r="E28" s="39">
        <v>293</v>
      </c>
      <c r="F28" s="140">
        <f t="shared" si="0"/>
        <v>1214</v>
      </c>
      <c r="G28" s="149" t="str">
        <f t="shared" si="1"/>
        <v>-</v>
      </c>
      <c r="H28" s="149" t="str">
        <f t="shared" si="2"/>
        <v>-</v>
      </c>
      <c r="I28" s="149" t="str">
        <f t="shared" si="3"/>
        <v>-</v>
      </c>
      <c r="J28" s="149" t="str">
        <f t="shared" si="4"/>
        <v>-</v>
      </c>
      <c r="K28" s="149">
        <f t="shared" si="5"/>
        <v>0</v>
      </c>
      <c r="L28" s="149" t="str">
        <f t="shared" si="6"/>
        <v>Poor</v>
      </c>
      <c r="M28" s="149" t="str">
        <f t="shared" si="7"/>
        <v>-</v>
      </c>
      <c r="N28" s="149" t="str">
        <f t="shared" si="8"/>
        <v>-</v>
      </c>
      <c r="O28" s="140" t="b">
        <f t="shared" si="9"/>
        <v>0</v>
      </c>
    </row>
    <row r="29" spans="1:16" x14ac:dyDescent="0.2">
      <c r="A29" s="141" t="s">
        <v>66</v>
      </c>
      <c r="B29" s="147">
        <f>SUM(B18:B28)</f>
        <v>3796</v>
      </c>
      <c r="C29" s="147">
        <f t="shared" ref="C29:E29" si="10">SUM(C18:C28)</f>
        <v>3952</v>
      </c>
      <c r="D29" s="147">
        <f t="shared" si="10"/>
        <v>3598</v>
      </c>
      <c r="E29" s="147">
        <f t="shared" si="10"/>
        <v>3873</v>
      </c>
      <c r="F29" s="147">
        <f t="shared" ref="F29:K29" si="11">SUM(F18:F28)</f>
        <v>15219</v>
      </c>
      <c r="G29" s="147">
        <f t="shared" si="11"/>
        <v>162305</v>
      </c>
      <c r="H29" s="147">
        <f t="shared" si="11"/>
        <v>76240</v>
      </c>
      <c r="I29" s="147">
        <f t="shared" si="11"/>
        <v>94315</v>
      </c>
      <c r="J29" s="147">
        <f t="shared" si="11"/>
        <v>360144</v>
      </c>
      <c r="K29" s="147">
        <f t="shared" si="11"/>
        <v>693004</v>
      </c>
      <c r="L29" s="148"/>
      <c r="M29" s="147">
        <f>SUM(M18:M28)</f>
        <v>20000</v>
      </c>
      <c r="N29" s="147">
        <f>SUM(N18:N28)</f>
        <v>6000</v>
      </c>
      <c r="O29" s="143"/>
      <c r="P29" s="142"/>
    </row>
    <row r="30" spans="1:16" x14ac:dyDescent="0.2">
      <c r="O30" s="142"/>
    </row>
  </sheetData>
  <mergeCells count="13">
    <mergeCell ref="B16:E16"/>
    <mergeCell ref="A1:E1"/>
    <mergeCell ref="A2:E2"/>
    <mergeCell ref="A12:B12"/>
    <mergeCell ref="A13:B13"/>
    <mergeCell ref="A14:B14"/>
    <mergeCell ref="N16:N17"/>
    <mergeCell ref="O16:O17"/>
    <mergeCell ref="F16:F17"/>
    <mergeCell ref="G16:J16"/>
    <mergeCell ref="K16:K17"/>
    <mergeCell ref="L16:L17"/>
    <mergeCell ref="M16:M1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8"/>
  <sheetViews>
    <sheetView showGridLines="0" zoomScale="85" zoomScaleNormal="85" workbookViewId="0">
      <selection activeCell="H180" sqref="H180"/>
    </sheetView>
  </sheetViews>
  <sheetFormatPr defaultColWidth="8.109375" defaultRowHeight="14.4" x14ac:dyDescent="0.3"/>
  <cols>
    <col min="1" max="1" width="33.109375" style="69" customWidth="1"/>
    <col min="2" max="6" width="8.109375" style="69"/>
    <col min="7" max="7" width="10" style="97" customWidth="1"/>
    <col min="8" max="8" width="9.109375" style="97" customWidth="1"/>
    <col min="9" max="9" width="10.44140625" style="97" customWidth="1"/>
    <col min="10" max="11" width="8.109375" style="69"/>
    <col min="12" max="12" width="9.109375" style="69" customWidth="1"/>
    <col min="13" max="16384" width="8.109375" style="69"/>
  </cols>
  <sheetData>
    <row r="1" spans="1:14" ht="28.8" x14ac:dyDescent="0.3">
      <c r="A1" s="64" t="s">
        <v>83</v>
      </c>
      <c r="B1" s="65" t="s">
        <v>84</v>
      </c>
      <c r="C1" s="65" t="s">
        <v>85</v>
      </c>
      <c r="D1" s="65" t="s">
        <v>86</v>
      </c>
      <c r="E1" s="65" t="s">
        <v>87</v>
      </c>
      <c r="F1" s="65" t="s">
        <v>88</v>
      </c>
      <c r="G1" s="95" t="s">
        <v>89</v>
      </c>
      <c r="H1" s="98" t="s">
        <v>90</v>
      </c>
      <c r="I1" s="98" t="s">
        <v>91</v>
      </c>
      <c r="J1" s="99"/>
      <c r="K1" s="66"/>
      <c r="L1" s="67" t="s">
        <v>92</v>
      </c>
      <c r="M1" s="68" t="s">
        <v>93</v>
      </c>
      <c r="N1" s="66"/>
    </row>
    <row r="2" spans="1:14" x14ac:dyDescent="0.3">
      <c r="A2" t="s">
        <v>94</v>
      </c>
      <c r="B2">
        <v>100</v>
      </c>
      <c r="C2">
        <v>88</v>
      </c>
      <c r="D2">
        <v>96</v>
      </c>
      <c r="E2">
        <v>75</v>
      </c>
      <c r="F2">
        <v>10</v>
      </c>
      <c r="G2" s="96" t="s">
        <v>95</v>
      </c>
      <c r="H2" s="96">
        <f>AVERAGE(B2,C2,D2,E2)</f>
        <v>89.75</v>
      </c>
      <c r="I2" s="96" t="str">
        <f>IF($G2="Y",IF(OR($H2&lt;$L$4,$F2&gt;=6),$M$2,"P"),IF($F2&lt;6,VLOOKUP($H2,$L$1:$M$6,2,TRUE),$M$2))</f>
        <v>F</v>
      </c>
      <c r="L2" s="70">
        <v>0</v>
      </c>
      <c r="M2" s="70" t="s">
        <v>0</v>
      </c>
    </row>
    <row r="3" spans="1:14" x14ac:dyDescent="0.3">
      <c r="A3" t="s">
        <v>96</v>
      </c>
      <c r="B3">
        <v>75</v>
      </c>
      <c r="C3">
        <v>93</v>
      </c>
      <c r="D3">
        <v>79</v>
      </c>
      <c r="E3">
        <v>88</v>
      </c>
      <c r="F3">
        <v>2</v>
      </c>
      <c r="G3" s="96" t="s">
        <v>97</v>
      </c>
      <c r="H3" s="96">
        <f t="shared" ref="H3:H66" si="0">AVERAGE(B3,C3,D3,E3)</f>
        <v>83.75</v>
      </c>
      <c r="I3" s="96" t="str">
        <f t="shared" ref="I3:I66" si="1">IF($G3="Y",IF(OR($H3&lt;$L$4,$F3&gt;=6),$M$2,"P"),IF($F3&lt;6,VLOOKUP($H3,$L$1:$M$6,2,TRUE),$M$2))</f>
        <v>P</v>
      </c>
      <c r="L3" s="70">
        <v>60</v>
      </c>
      <c r="M3" s="70" t="s">
        <v>98</v>
      </c>
    </row>
    <row r="4" spans="1:14" x14ac:dyDescent="0.3">
      <c r="A4" t="s">
        <v>99</v>
      </c>
      <c r="B4">
        <v>59</v>
      </c>
      <c r="C4">
        <v>70</v>
      </c>
      <c r="D4">
        <v>49</v>
      </c>
      <c r="E4">
        <v>99</v>
      </c>
      <c r="F4">
        <v>5</v>
      </c>
      <c r="G4" s="96" t="s">
        <v>95</v>
      </c>
      <c r="H4" s="96">
        <f t="shared" si="0"/>
        <v>69.25</v>
      </c>
      <c r="I4" s="96" t="str">
        <f t="shared" si="1"/>
        <v>D</v>
      </c>
      <c r="L4" s="70">
        <v>70</v>
      </c>
      <c r="M4" s="70" t="s">
        <v>100</v>
      </c>
    </row>
    <row r="5" spans="1:14" x14ac:dyDescent="0.3">
      <c r="A5" t="s">
        <v>101</v>
      </c>
      <c r="B5">
        <v>99</v>
      </c>
      <c r="C5">
        <v>95</v>
      </c>
      <c r="D5">
        <v>89</v>
      </c>
      <c r="E5">
        <v>100</v>
      </c>
      <c r="F5">
        <v>3</v>
      </c>
      <c r="G5" s="96" t="s">
        <v>95</v>
      </c>
      <c r="H5" s="96">
        <f t="shared" si="0"/>
        <v>95.75</v>
      </c>
      <c r="I5" s="96" t="str">
        <f t="shared" si="1"/>
        <v>A</v>
      </c>
      <c r="L5" s="70">
        <v>80</v>
      </c>
      <c r="M5" s="70" t="s">
        <v>102</v>
      </c>
    </row>
    <row r="6" spans="1:14" x14ac:dyDescent="0.3">
      <c r="A6" t="s">
        <v>103</v>
      </c>
      <c r="B6">
        <v>100</v>
      </c>
      <c r="C6">
        <v>100</v>
      </c>
      <c r="D6">
        <v>100</v>
      </c>
      <c r="E6">
        <v>100</v>
      </c>
      <c r="F6">
        <v>7</v>
      </c>
      <c r="G6" s="96" t="s">
        <v>97</v>
      </c>
      <c r="H6" s="96">
        <f t="shared" si="0"/>
        <v>100</v>
      </c>
      <c r="I6" s="96" t="str">
        <f t="shared" si="1"/>
        <v>F</v>
      </c>
      <c r="L6" s="70">
        <v>90</v>
      </c>
      <c r="M6" s="70" t="s">
        <v>104</v>
      </c>
    </row>
    <row r="7" spans="1:14" x14ac:dyDescent="0.3">
      <c r="A7" t="s">
        <v>105</v>
      </c>
      <c r="B7">
        <v>100</v>
      </c>
      <c r="C7">
        <v>100</v>
      </c>
      <c r="D7">
        <v>96</v>
      </c>
      <c r="E7">
        <v>76</v>
      </c>
      <c r="F7">
        <v>3</v>
      </c>
      <c r="G7" s="96" t="s">
        <v>95</v>
      </c>
      <c r="H7" s="96">
        <f t="shared" si="0"/>
        <v>93</v>
      </c>
      <c r="I7" s="96" t="str">
        <f t="shared" si="1"/>
        <v>A</v>
      </c>
    </row>
    <row r="8" spans="1:14" x14ac:dyDescent="0.3">
      <c r="A8" t="s">
        <v>106</v>
      </c>
      <c r="B8">
        <v>79</v>
      </c>
      <c r="C8">
        <v>97</v>
      </c>
      <c r="D8">
        <v>69</v>
      </c>
      <c r="E8">
        <v>100</v>
      </c>
      <c r="F8">
        <v>4</v>
      </c>
      <c r="G8" s="96" t="s">
        <v>97</v>
      </c>
      <c r="H8" s="96">
        <f t="shared" si="0"/>
        <v>86.25</v>
      </c>
      <c r="I8" s="96" t="str">
        <f t="shared" si="1"/>
        <v>P</v>
      </c>
    </row>
    <row r="9" spans="1:14" x14ac:dyDescent="0.3">
      <c r="A9" t="s">
        <v>107</v>
      </c>
      <c r="B9">
        <v>82</v>
      </c>
      <c r="C9">
        <v>74</v>
      </c>
      <c r="D9">
        <v>72</v>
      </c>
      <c r="E9">
        <v>100</v>
      </c>
      <c r="F9">
        <v>2</v>
      </c>
      <c r="G9" s="96" t="s">
        <v>95</v>
      </c>
      <c r="H9" s="96">
        <f t="shared" si="0"/>
        <v>82</v>
      </c>
      <c r="I9" s="96" t="str">
        <f t="shared" si="1"/>
        <v>B</v>
      </c>
    </row>
    <row r="10" spans="1:14" x14ac:dyDescent="0.3">
      <c r="A10" t="s">
        <v>108</v>
      </c>
      <c r="B10">
        <v>100</v>
      </c>
      <c r="C10">
        <v>88</v>
      </c>
      <c r="D10">
        <v>98</v>
      </c>
      <c r="E10">
        <v>62</v>
      </c>
      <c r="F10">
        <v>4</v>
      </c>
      <c r="G10" s="96" t="s">
        <v>95</v>
      </c>
      <c r="H10" s="96">
        <f t="shared" si="0"/>
        <v>87</v>
      </c>
      <c r="I10" s="96" t="str">
        <f t="shared" si="1"/>
        <v>B</v>
      </c>
    </row>
    <row r="11" spans="1:14" x14ac:dyDescent="0.3">
      <c r="A11" t="s">
        <v>109</v>
      </c>
      <c r="B11">
        <v>90</v>
      </c>
      <c r="C11">
        <v>88</v>
      </c>
      <c r="D11">
        <v>80</v>
      </c>
      <c r="E11">
        <v>67</v>
      </c>
      <c r="F11">
        <v>5</v>
      </c>
      <c r="G11" s="96" t="s">
        <v>95</v>
      </c>
      <c r="H11" s="96">
        <f t="shared" si="0"/>
        <v>81.25</v>
      </c>
      <c r="I11" s="96" t="str">
        <f t="shared" si="1"/>
        <v>B</v>
      </c>
    </row>
    <row r="12" spans="1:14" x14ac:dyDescent="0.3">
      <c r="A12" t="s">
        <v>110</v>
      </c>
      <c r="B12">
        <v>57</v>
      </c>
      <c r="C12">
        <v>94</v>
      </c>
      <c r="D12">
        <v>47</v>
      </c>
      <c r="E12">
        <v>22</v>
      </c>
      <c r="F12">
        <v>8</v>
      </c>
      <c r="G12" s="96" t="s">
        <v>95</v>
      </c>
      <c r="H12" s="96">
        <f t="shared" si="0"/>
        <v>55</v>
      </c>
      <c r="I12" s="96" t="str">
        <f t="shared" si="1"/>
        <v>F</v>
      </c>
    </row>
    <row r="13" spans="1:14" x14ac:dyDescent="0.3">
      <c r="A13" t="s">
        <v>111</v>
      </c>
      <c r="B13">
        <v>95</v>
      </c>
      <c r="C13">
        <v>85</v>
      </c>
      <c r="D13">
        <v>85</v>
      </c>
      <c r="E13">
        <v>100</v>
      </c>
      <c r="F13">
        <v>8</v>
      </c>
      <c r="G13" s="96" t="s">
        <v>95</v>
      </c>
      <c r="H13" s="96">
        <f t="shared" si="0"/>
        <v>91.25</v>
      </c>
      <c r="I13" s="96" t="str">
        <f t="shared" si="1"/>
        <v>F</v>
      </c>
    </row>
    <row r="14" spans="1:14" x14ac:dyDescent="0.3">
      <c r="A14" t="s">
        <v>112</v>
      </c>
      <c r="B14">
        <v>65</v>
      </c>
      <c r="C14">
        <v>97</v>
      </c>
      <c r="D14">
        <v>55</v>
      </c>
      <c r="E14">
        <v>81</v>
      </c>
      <c r="F14">
        <v>5</v>
      </c>
      <c r="G14" s="96" t="s">
        <v>95</v>
      </c>
      <c r="H14" s="96">
        <f t="shared" si="0"/>
        <v>74.5</v>
      </c>
      <c r="I14" s="96" t="str">
        <f t="shared" si="1"/>
        <v>C</v>
      </c>
    </row>
    <row r="15" spans="1:14" x14ac:dyDescent="0.3">
      <c r="A15" t="s">
        <v>113</v>
      </c>
      <c r="B15">
        <v>99</v>
      </c>
      <c r="C15">
        <v>100</v>
      </c>
      <c r="D15">
        <v>89</v>
      </c>
      <c r="E15">
        <v>62</v>
      </c>
      <c r="F15">
        <v>6</v>
      </c>
      <c r="G15" s="96" t="s">
        <v>95</v>
      </c>
      <c r="H15" s="96">
        <f t="shared" si="0"/>
        <v>87.5</v>
      </c>
      <c r="I15" s="96" t="str">
        <f t="shared" si="1"/>
        <v>F</v>
      </c>
    </row>
    <row r="16" spans="1:14" x14ac:dyDescent="0.3">
      <c r="A16" t="s">
        <v>114</v>
      </c>
      <c r="B16">
        <v>100</v>
      </c>
      <c r="C16">
        <v>79</v>
      </c>
      <c r="D16">
        <v>90</v>
      </c>
      <c r="E16">
        <v>86</v>
      </c>
      <c r="F16">
        <v>3</v>
      </c>
      <c r="G16" s="96" t="s">
        <v>95</v>
      </c>
      <c r="H16" s="96">
        <f t="shared" si="0"/>
        <v>88.75</v>
      </c>
      <c r="I16" s="96" t="str">
        <f t="shared" si="1"/>
        <v>B</v>
      </c>
    </row>
    <row r="17" spans="1:9" x14ac:dyDescent="0.3">
      <c r="A17" t="s">
        <v>115</v>
      </c>
      <c r="B17">
        <v>100</v>
      </c>
      <c r="C17">
        <v>57</v>
      </c>
      <c r="D17">
        <v>100</v>
      </c>
      <c r="E17">
        <v>71</v>
      </c>
      <c r="F17">
        <v>7</v>
      </c>
      <c r="G17" s="96" t="s">
        <v>95</v>
      </c>
      <c r="H17" s="96">
        <f t="shared" si="0"/>
        <v>82</v>
      </c>
      <c r="I17" s="96" t="str">
        <f t="shared" si="1"/>
        <v>F</v>
      </c>
    </row>
    <row r="18" spans="1:9" x14ac:dyDescent="0.3">
      <c r="A18" t="s">
        <v>116</v>
      </c>
      <c r="B18">
        <v>57</v>
      </c>
      <c r="C18">
        <v>51</v>
      </c>
      <c r="D18">
        <v>47</v>
      </c>
      <c r="E18">
        <v>77</v>
      </c>
      <c r="F18">
        <v>6</v>
      </c>
      <c r="G18" s="96" t="s">
        <v>95</v>
      </c>
      <c r="H18" s="96">
        <f t="shared" si="0"/>
        <v>58</v>
      </c>
      <c r="I18" s="96" t="str">
        <f t="shared" si="1"/>
        <v>F</v>
      </c>
    </row>
    <row r="19" spans="1:9" x14ac:dyDescent="0.3">
      <c r="A19" t="s">
        <v>117</v>
      </c>
      <c r="B19">
        <v>26</v>
      </c>
      <c r="C19">
        <v>67</v>
      </c>
      <c r="D19">
        <v>16</v>
      </c>
      <c r="E19">
        <v>100</v>
      </c>
      <c r="F19">
        <v>9</v>
      </c>
      <c r="G19" s="96" t="s">
        <v>95</v>
      </c>
      <c r="H19" s="96">
        <f t="shared" si="0"/>
        <v>52.25</v>
      </c>
      <c r="I19" s="96" t="str">
        <f t="shared" si="1"/>
        <v>F</v>
      </c>
    </row>
    <row r="20" spans="1:9" x14ac:dyDescent="0.3">
      <c r="A20" t="s">
        <v>118</v>
      </c>
      <c r="B20">
        <v>56</v>
      </c>
      <c r="C20">
        <v>77</v>
      </c>
      <c r="D20">
        <v>46</v>
      </c>
      <c r="E20">
        <v>100</v>
      </c>
      <c r="F20">
        <v>6</v>
      </c>
      <c r="G20" s="96" t="s">
        <v>95</v>
      </c>
      <c r="H20" s="96">
        <f t="shared" si="0"/>
        <v>69.75</v>
      </c>
      <c r="I20" s="96" t="str">
        <f t="shared" si="1"/>
        <v>F</v>
      </c>
    </row>
    <row r="21" spans="1:9" x14ac:dyDescent="0.3">
      <c r="A21" t="s">
        <v>119</v>
      </c>
      <c r="B21">
        <v>100</v>
      </c>
      <c r="C21">
        <v>90</v>
      </c>
      <c r="D21">
        <v>100</v>
      </c>
      <c r="E21">
        <v>100</v>
      </c>
      <c r="F21">
        <v>7</v>
      </c>
      <c r="G21" s="96" t="s">
        <v>95</v>
      </c>
      <c r="H21" s="96">
        <f t="shared" si="0"/>
        <v>97.5</v>
      </c>
      <c r="I21" s="96" t="str">
        <f t="shared" si="1"/>
        <v>F</v>
      </c>
    </row>
    <row r="22" spans="1:9" x14ac:dyDescent="0.3">
      <c r="A22" t="s">
        <v>120</v>
      </c>
      <c r="B22">
        <v>54</v>
      </c>
      <c r="C22">
        <v>41</v>
      </c>
      <c r="D22">
        <v>44</v>
      </c>
      <c r="E22">
        <v>67</v>
      </c>
      <c r="F22">
        <v>6</v>
      </c>
      <c r="G22" s="96" t="s">
        <v>95</v>
      </c>
      <c r="H22" s="96">
        <f t="shared" si="0"/>
        <v>51.5</v>
      </c>
      <c r="I22" s="96" t="str">
        <f t="shared" si="1"/>
        <v>F</v>
      </c>
    </row>
    <row r="23" spans="1:9" x14ac:dyDescent="0.3">
      <c r="A23" t="s">
        <v>121</v>
      </c>
      <c r="B23">
        <v>65</v>
      </c>
      <c r="C23">
        <v>12</v>
      </c>
      <c r="D23">
        <v>55</v>
      </c>
      <c r="E23">
        <v>64</v>
      </c>
      <c r="F23">
        <v>6</v>
      </c>
      <c r="G23" s="96" t="s">
        <v>95</v>
      </c>
      <c r="H23" s="96">
        <f t="shared" si="0"/>
        <v>49</v>
      </c>
      <c r="I23" s="96" t="str">
        <f t="shared" si="1"/>
        <v>F</v>
      </c>
    </row>
    <row r="24" spans="1:9" x14ac:dyDescent="0.3">
      <c r="A24" t="s">
        <v>122</v>
      </c>
      <c r="B24">
        <v>94</v>
      </c>
      <c r="C24">
        <v>100</v>
      </c>
      <c r="D24">
        <v>84</v>
      </c>
      <c r="E24">
        <v>63</v>
      </c>
      <c r="F24">
        <v>5</v>
      </c>
      <c r="G24" s="96" t="s">
        <v>95</v>
      </c>
      <c r="H24" s="96">
        <f t="shared" si="0"/>
        <v>85.25</v>
      </c>
      <c r="I24" s="96" t="str">
        <f t="shared" si="1"/>
        <v>B</v>
      </c>
    </row>
    <row r="25" spans="1:9" x14ac:dyDescent="0.3">
      <c r="A25" t="s">
        <v>123</v>
      </c>
      <c r="B25">
        <v>56</v>
      </c>
      <c r="C25">
        <v>95</v>
      </c>
      <c r="D25">
        <v>46</v>
      </c>
      <c r="E25">
        <v>89</v>
      </c>
      <c r="F25">
        <v>1</v>
      </c>
      <c r="G25" s="96" t="s">
        <v>95</v>
      </c>
      <c r="H25" s="96">
        <f t="shared" si="0"/>
        <v>71.5</v>
      </c>
      <c r="I25" s="96" t="str">
        <f t="shared" si="1"/>
        <v>C</v>
      </c>
    </row>
    <row r="26" spans="1:9" x14ac:dyDescent="0.3">
      <c r="A26" t="s">
        <v>124</v>
      </c>
      <c r="B26">
        <v>78</v>
      </c>
      <c r="C26">
        <v>100</v>
      </c>
      <c r="D26">
        <v>68</v>
      </c>
      <c r="E26">
        <v>51</v>
      </c>
      <c r="F26">
        <v>3</v>
      </c>
      <c r="G26" s="96" t="s">
        <v>95</v>
      </c>
      <c r="H26" s="96">
        <f t="shared" si="0"/>
        <v>74.25</v>
      </c>
      <c r="I26" s="96" t="str">
        <f t="shared" si="1"/>
        <v>C</v>
      </c>
    </row>
    <row r="27" spans="1:9" x14ac:dyDescent="0.3">
      <c r="A27" t="s">
        <v>125</v>
      </c>
      <c r="B27">
        <v>100</v>
      </c>
      <c r="C27">
        <v>93</v>
      </c>
      <c r="D27">
        <v>95</v>
      </c>
      <c r="E27">
        <v>77</v>
      </c>
      <c r="F27">
        <v>5</v>
      </c>
      <c r="G27" s="96" t="s">
        <v>95</v>
      </c>
      <c r="H27" s="96">
        <f t="shared" si="0"/>
        <v>91.25</v>
      </c>
      <c r="I27" s="96" t="str">
        <f t="shared" si="1"/>
        <v>A</v>
      </c>
    </row>
    <row r="28" spans="1:9" x14ac:dyDescent="0.3">
      <c r="A28" t="s">
        <v>126</v>
      </c>
      <c r="B28">
        <v>100</v>
      </c>
      <c r="C28">
        <v>100</v>
      </c>
      <c r="D28">
        <v>95</v>
      </c>
      <c r="E28">
        <v>74</v>
      </c>
      <c r="F28">
        <v>2</v>
      </c>
      <c r="G28" s="96" t="s">
        <v>97</v>
      </c>
      <c r="H28" s="96">
        <f t="shared" si="0"/>
        <v>92.25</v>
      </c>
      <c r="I28" s="96" t="str">
        <f t="shared" si="1"/>
        <v>P</v>
      </c>
    </row>
    <row r="29" spans="1:9" x14ac:dyDescent="0.3">
      <c r="A29" t="s">
        <v>127</v>
      </c>
      <c r="B29">
        <v>100</v>
      </c>
      <c r="C29">
        <v>100</v>
      </c>
      <c r="D29">
        <v>99</v>
      </c>
      <c r="E29">
        <v>95</v>
      </c>
      <c r="F29">
        <v>3</v>
      </c>
      <c r="G29" s="96" t="s">
        <v>97</v>
      </c>
      <c r="H29" s="96">
        <f t="shared" si="0"/>
        <v>98.5</v>
      </c>
      <c r="I29" s="96" t="str">
        <f t="shared" si="1"/>
        <v>P</v>
      </c>
    </row>
    <row r="30" spans="1:9" x14ac:dyDescent="0.3">
      <c r="A30" t="s">
        <v>128</v>
      </c>
      <c r="B30">
        <v>85</v>
      </c>
      <c r="C30">
        <v>76</v>
      </c>
      <c r="D30">
        <v>75</v>
      </c>
      <c r="E30">
        <v>65</v>
      </c>
      <c r="F30">
        <v>9</v>
      </c>
      <c r="G30" s="96" t="s">
        <v>95</v>
      </c>
      <c r="H30" s="96">
        <f t="shared" si="0"/>
        <v>75.25</v>
      </c>
      <c r="I30" s="96" t="str">
        <f t="shared" si="1"/>
        <v>F</v>
      </c>
    </row>
    <row r="31" spans="1:9" x14ac:dyDescent="0.3">
      <c r="A31" t="s">
        <v>129</v>
      </c>
      <c r="B31">
        <v>80</v>
      </c>
      <c r="C31">
        <v>78</v>
      </c>
      <c r="D31">
        <v>70</v>
      </c>
      <c r="E31">
        <v>100</v>
      </c>
      <c r="F31">
        <v>6</v>
      </c>
      <c r="G31" s="96" t="s">
        <v>95</v>
      </c>
      <c r="H31" s="96">
        <f t="shared" si="0"/>
        <v>82</v>
      </c>
      <c r="I31" s="96" t="str">
        <f t="shared" si="1"/>
        <v>F</v>
      </c>
    </row>
    <row r="32" spans="1:9" x14ac:dyDescent="0.3">
      <c r="A32" t="s">
        <v>130</v>
      </c>
      <c r="B32">
        <v>84</v>
      </c>
      <c r="C32">
        <v>100</v>
      </c>
      <c r="D32">
        <v>74</v>
      </c>
      <c r="E32">
        <v>94</v>
      </c>
      <c r="F32">
        <v>3</v>
      </c>
      <c r="G32" s="96" t="s">
        <v>97</v>
      </c>
      <c r="H32" s="96">
        <f t="shared" si="0"/>
        <v>88</v>
      </c>
      <c r="I32" s="96" t="str">
        <f t="shared" si="1"/>
        <v>P</v>
      </c>
    </row>
    <row r="33" spans="1:9" x14ac:dyDescent="0.3">
      <c r="A33" t="s">
        <v>131</v>
      </c>
      <c r="B33">
        <v>79</v>
      </c>
      <c r="C33">
        <v>62</v>
      </c>
      <c r="D33">
        <v>69</v>
      </c>
      <c r="E33">
        <v>67</v>
      </c>
      <c r="F33">
        <v>7</v>
      </c>
      <c r="G33" s="96" t="s">
        <v>95</v>
      </c>
      <c r="H33" s="96">
        <f t="shared" si="0"/>
        <v>69.25</v>
      </c>
      <c r="I33" s="96" t="str">
        <f t="shared" si="1"/>
        <v>F</v>
      </c>
    </row>
    <row r="34" spans="1:9" x14ac:dyDescent="0.3">
      <c r="A34" t="s">
        <v>132</v>
      </c>
      <c r="B34">
        <v>66</v>
      </c>
      <c r="C34">
        <v>100</v>
      </c>
      <c r="D34">
        <v>56</v>
      </c>
      <c r="E34">
        <v>93</v>
      </c>
      <c r="F34">
        <v>0</v>
      </c>
      <c r="G34" s="96" t="s">
        <v>95</v>
      </c>
      <c r="H34" s="96">
        <f t="shared" si="0"/>
        <v>78.75</v>
      </c>
      <c r="I34" s="96" t="str">
        <f t="shared" si="1"/>
        <v>C</v>
      </c>
    </row>
    <row r="35" spans="1:9" x14ac:dyDescent="0.3">
      <c r="A35" t="s">
        <v>133</v>
      </c>
      <c r="B35">
        <v>94</v>
      </c>
      <c r="C35">
        <v>62</v>
      </c>
      <c r="D35">
        <v>84</v>
      </c>
      <c r="E35">
        <v>100</v>
      </c>
      <c r="F35">
        <v>4</v>
      </c>
      <c r="G35" s="96" t="s">
        <v>95</v>
      </c>
      <c r="H35" s="96">
        <f t="shared" si="0"/>
        <v>85</v>
      </c>
      <c r="I35" s="96" t="str">
        <f t="shared" si="1"/>
        <v>B</v>
      </c>
    </row>
    <row r="36" spans="1:9" x14ac:dyDescent="0.3">
      <c r="A36" t="s">
        <v>134</v>
      </c>
      <c r="B36">
        <v>51</v>
      </c>
      <c r="C36">
        <v>73</v>
      </c>
      <c r="D36">
        <v>41</v>
      </c>
      <c r="E36">
        <v>83</v>
      </c>
      <c r="F36">
        <v>7</v>
      </c>
      <c r="G36" s="96" t="s">
        <v>95</v>
      </c>
      <c r="H36" s="96">
        <f t="shared" si="0"/>
        <v>62</v>
      </c>
      <c r="I36" s="96" t="str">
        <f t="shared" si="1"/>
        <v>F</v>
      </c>
    </row>
    <row r="37" spans="1:9" x14ac:dyDescent="0.3">
      <c r="A37" t="s">
        <v>135</v>
      </c>
      <c r="B37">
        <v>73</v>
      </c>
      <c r="C37">
        <v>75</v>
      </c>
      <c r="D37">
        <v>63</v>
      </c>
      <c r="E37">
        <v>62</v>
      </c>
      <c r="F37">
        <v>2</v>
      </c>
      <c r="G37" s="96" t="s">
        <v>95</v>
      </c>
      <c r="H37" s="96">
        <f t="shared" si="0"/>
        <v>68.25</v>
      </c>
      <c r="I37" s="96" t="str">
        <f t="shared" si="1"/>
        <v>D</v>
      </c>
    </row>
    <row r="38" spans="1:9" x14ac:dyDescent="0.3">
      <c r="A38" t="s">
        <v>136</v>
      </c>
      <c r="B38">
        <v>75</v>
      </c>
      <c r="C38">
        <v>56</v>
      </c>
      <c r="D38">
        <v>65</v>
      </c>
      <c r="E38">
        <v>100</v>
      </c>
      <c r="F38">
        <v>5</v>
      </c>
      <c r="G38" s="96" t="s">
        <v>95</v>
      </c>
      <c r="H38" s="96">
        <f t="shared" si="0"/>
        <v>74</v>
      </c>
      <c r="I38" s="96" t="str">
        <f t="shared" si="1"/>
        <v>C</v>
      </c>
    </row>
    <row r="39" spans="1:9" x14ac:dyDescent="0.3">
      <c r="A39" t="s">
        <v>137</v>
      </c>
      <c r="B39">
        <v>100</v>
      </c>
      <c r="C39">
        <v>59</v>
      </c>
      <c r="D39">
        <v>97</v>
      </c>
      <c r="E39">
        <v>87</v>
      </c>
      <c r="F39">
        <v>4</v>
      </c>
      <c r="G39" s="96" t="s">
        <v>95</v>
      </c>
      <c r="H39" s="96">
        <f t="shared" si="0"/>
        <v>85.75</v>
      </c>
      <c r="I39" s="96" t="str">
        <f t="shared" si="1"/>
        <v>B</v>
      </c>
    </row>
    <row r="40" spans="1:9" x14ac:dyDescent="0.3">
      <c r="A40" t="s">
        <v>138</v>
      </c>
      <c r="B40">
        <v>95</v>
      </c>
      <c r="C40">
        <v>57</v>
      </c>
      <c r="D40">
        <v>85</v>
      </c>
      <c r="E40">
        <v>70</v>
      </c>
      <c r="F40">
        <v>3</v>
      </c>
      <c r="G40" s="96" t="s">
        <v>97</v>
      </c>
      <c r="H40" s="96">
        <f t="shared" si="0"/>
        <v>76.75</v>
      </c>
      <c r="I40" s="96" t="str">
        <f t="shared" si="1"/>
        <v>P</v>
      </c>
    </row>
    <row r="41" spans="1:9" x14ac:dyDescent="0.3">
      <c r="A41" t="s">
        <v>139</v>
      </c>
      <c r="B41">
        <v>100</v>
      </c>
      <c r="C41">
        <v>97</v>
      </c>
      <c r="D41">
        <v>95</v>
      </c>
      <c r="E41">
        <v>98</v>
      </c>
      <c r="F41">
        <v>0</v>
      </c>
      <c r="G41" s="96" t="s">
        <v>95</v>
      </c>
      <c r="H41" s="96">
        <f t="shared" si="0"/>
        <v>97.5</v>
      </c>
      <c r="I41" s="96" t="str">
        <f t="shared" si="1"/>
        <v>A</v>
      </c>
    </row>
    <row r="42" spans="1:9" x14ac:dyDescent="0.3">
      <c r="A42" t="s">
        <v>140</v>
      </c>
      <c r="B42">
        <v>49</v>
      </c>
      <c r="C42">
        <v>100</v>
      </c>
      <c r="D42">
        <v>39</v>
      </c>
      <c r="E42">
        <v>100</v>
      </c>
      <c r="F42">
        <v>6</v>
      </c>
      <c r="G42" s="96" t="s">
        <v>97</v>
      </c>
      <c r="H42" s="96">
        <f t="shared" si="0"/>
        <v>72</v>
      </c>
      <c r="I42" s="96" t="str">
        <f t="shared" si="1"/>
        <v>F</v>
      </c>
    </row>
    <row r="43" spans="1:9" x14ac:dyDescent="0.3">
      <c r="A43" t="s">
        <v>141</v>
      </c>
      <c r="B43">
        <v>100</v>
      </c>
      <c r="C43">
        <v>100</v>
      </c>
      <c r="D43">
        <v>100</v>
      </c>
      <c r="E43">
        <v>60</v>
      </c>
      <c r="F43">
        <v>3</v>
      </c>
      <c r="G43" s="96" t="s">
        <v>95</v>
      </c>
      <c r="H43" s="96">
        <f t="shared" si="0"/>
        <v>90</v>
      </c>
      <c r="I43" s="96" t="str">
        <f t="shared" si="1"/>
        <v>A</v>
      </c>
    </row>
    <row r="44" spans="1:9" x14ac:dyDescent="0.3">
      <c r="A44" t="s">
        <v>142</v>
      </c>
      <c r="B44">
        <v>100</v>
      </c>
      <c r="C44">
        <v>100</v>
      </c>
      <c r="D44">
        <v>100</v>
      </c>
      <c r="E44">
        <v>99</v>
      </c>
      <c r="F44">
        <v>3</v>
      </c>
      <c r="G44" s="96" t="s">
        <v>95</v>
      </c>
      <c r="H44" s="96">
        <f t="shared" si="0"/>
        <v>99.75</v>
      </c>
      <c r="I44" s="96" t="str">
        <f t="shared" si="1"/>
        <v>A</v>
      </c>
    </row>
    <row r="45" spans="1:9" x14ac:dyDescent="0.3">
      <c r="A45" t="s">
        <v>143</v>
      </c>
      <c r="B45">
        <v>76</v>
      </c>
      <c r="C45">
        <v>38</v>
      </c>
      <c r="D45">
        <v>66</v>
      </c>
      <c r="E45">
        <v>66</v>
      </c>
      <c r="F45">
        <v>4</v>
      </c>
      <c r="G45" s="96" t="s">
        <v>97</v>
      </c>
      <c r="H45" s="96">
        <f t="shared" si="0"/>
        <v>61.5</v>
      </c>
      <c r="I45" s="96" t="str">
        <f t="shared" si="1"/>
        <v>F</v>
      </c>
    </row>
    <row r="46" spans="1:9" x14ac:dyDescent="0.3">
      <c r="A46" t="s">
        <v>144</v>
      </c>
      <c r="B46">
        <v>90</v>
      </c>
      <c r="C46">
        <v>88</v>
      </c>
      <c r="D46">
        <v>80</v>
      </c>
      <c r="E46">
        <v>61</v>
      </c>
      <c r="F46">
        <v>3</v>
      </c>
      <c r="G46" s="96" t="s">
        <v>95</v>
      </c>
      <c r="H46" s="96">
        <f t="shared" si="0"/>
        <v>79.75</v>
      </c>
      <c r="I46" s="96" t="str">
        <f t="shared" si="1"/>
        <v>C</v>
      </c>
    </row>
    <row r="47" spans="1:9" x14ac:dyDescent="0.3">
      <c r="A47" t="s">
        <v>145</v>
      </c>
      <c r="B47">
        <v>100</v>
      </c>
      <c r="C47">
        <v>71</v>
      </c>
      <c r="D47">
        <v>92</v>
      </c>
      <c r="E47">
        <v>70</v>
      </c>
      <c r="F47">
        <v>9</v>
      </c>
      <c r="G47" s="96" t="s">
        <v>95</v>
      </c>
      <c r="H47" s="96">
        <f t="shared" si="0"/>
        <v>83.25</v>
      </c>
      <c r="I47" s="96" t="str">
        <f t="shared" si="1"/>
        <v>F</v>
      </c>
    </row>
    <row r="48" spans="1:9" x14ac:dyDescent="0.3">
      <c r="A48" t="s">
        <v>146</v>
      </c>
      <c r="B48">
        <v>85</v>
      </c>
      <c r="C48">
        <v>31</v>
      </c>
      <c r="D48">
        <v>75</v>
      </c>
      <c r="E48">
        <v>47</v>
      </c>
      <c r="F48">
        <v>6</v>
      </c>
      <c r="G48" s="96" t="s">
        <v>95</v>
      </c>
      <c r="H48" s="96">
        <f t="shared" si="0"/>
        <v>59.5</v>
      </c>
      <c r="I48" s="96" t="str">
        <f t="shared" si="1"/>
        <v>F</v>
      </c>
    </row>
    <row r="49" spans="1:9" x14ac:dyDescent="0.3">
      <c r="A49" t="s">
        <v>147</v>
      </c>
      <c r="B49">
        <v>91</v>
      </c>
      <c r="C49">
        <v>48</v>
      </c>
      <c r="D49">
        <v>81</v>
      </c>
      <c r="E49">
        <v>63</v>
      </c>
      <c r="F49">
        <v>5</v>
      </c>
      <c r="G49" s="96" t="s">
        <v>95</v>
      </c>
      <c r="H49" s="96">
        <f t="shared" si="0"/>
        <v>70.75</v>
      </c>
      <c r="I49" s="96" t="str">
        <f t="shared" si="1"/>
        <v>C</v>
      </c>
    </row>
    <row r="50" spans="1:9" x14ac:dyDescent="0.3">
      <c r="A50" t="s">
        <v>148</v>
      </c>
      <c r="B50">
        <v>100</v>
      </c>
      <c r="C50">
        <v>60</v>
      </c>
      <c r="D50">
        <v>92</v>
      </c>
      <c r="E50">
        <v>76</v>
      </c>
      <c r="F50">
        <v>2</v>
      </c>
      <c r="G50" s="96" t="s">
        <v>95</v>
      </c>
      <c r="H50" s="96">
        <f t="shared" si="0"/>
        <v>82</v>
      </c>
      <c r="I50" s="96" t="str">
        <f t="shared" si="1"/>
        <v>B</v>
      </c>
    </row>
    <row r="51" spans="1:9" x14ac:dyDescent="0.3">
      <c r="A51" t="s">
        <v>149</v>
      </c>
      <c r="B51">
        <v>95</v>
      </c>
      <c r="C51">
        <v>62</v>
      </c>
      <c r="D51">
        <v>85</v>
      </c>
      <c r="E51">
        <v>100</v>
      </c>
      <c r="F51">
        <v>7</v>
      </c>
      <c r="G51" s="96" t="s">
        <v>97</v>
      </c>
      <c r="H51" s="96">
        <f t="shared" si="0"/>
        <v>85.5</v>
      </c>
      <c r="I51" s="96" t="str">
        <f t="shared" si="1"/>
        <v>F</v>
      </c>
    </row>
    <row r="52" spans="1:9" x14ac:dyDescent="0.3">
      <c r="A52" t="s">
        <v>150</v>
      </c>
      <c r="B52">
        <v>85</v>
      </c>
      <c r="C52">
        <v>72</v>
      </c>
      <c r="D52">
        <v>75</v>
      </c>
      <c r="E52">
        <v>100</v>
      </c>
      <c r="F52">
        <v>8</v>
      </c>
      <c r="G52" s="96" t="s">
        <v>97</v>
      </c>
      <c r="H52" s="96">
        <f t="shared" si="0"/>
        <v>83</v>
      </c>
      <c r="I52" s="96" t="str">
        <f t="shared" si="1"/>
        <v>F</v>
      </c>
    </row>
    <row r="53" spans="1:9" x14ac:dyDescent="0.3">
      <c r="A53" t="s">
        <v>151</v>
      </c>
      <c r="B53">
        <v>58</v>
      </c>
      <c r="C53">
        <v>56</v>
      </c>
      <c r="D53">
        <v>48</v>
      </c>
      <c r="E53">
        <v>78</v>
      </c>
      <c r="F53">
        <v>6</v>
      </c>
      <c r="G53" s="96" t="s">
        <v>97</v>
      </c>
      <c r="H53" s="96">
        <f t="shared" si="0"/>
        <v>60</v>
      </c>
      <c r="I53" s="96" t="str">
        <f t="shared" si="1"/>
        <v>F</v>
      </c>
    </row>
    <row r="54" spans="1:9" x14ac:dyDescent="0.3">
      <c r="A54" t="s">
        <v>152</v>
      </c>
      <c r="B54">
        <v>63</v>
      </c>
      <c r="C54">
        <v>64</v>
      </c>
      <c r="D54">
        <v>53</v>
      </c>
      <c r="E54">
        <v>99</v>
      </c>
      <c r="F54">
        <v>4</v>
      </c>
      <c r="G54" s="96" t="s">
        <v>97</v>
      </c>
      <c r="H54" s="96">
        <f t="shared" si="0"/>
        <v>69.75</v>
      </c>
      <c r="I54" s="96" t="str">
        <f t="shared" si="1"/>
        <v>F</v>
      </c>
    </row>
    <row r="55" spans="1:9" x14ac:dyDescent="0.3">
      <c r="A55" t="s">
        <v>153</v>
      </c>
      <c r="B55">
        <v>100</v>
      </c>
      <c r="C55">
        <v>57</v>
      </c>
      <c r="D55">
        <v>100</v>
      </c>
      <c r="E55">
        <v>91</v>
      </c>
      <c r="F55">
        <v>3</v>
      </c>
      <c r="G55" s="96" t="s">
        <v>95</v>
      </c>
      <c r="H55" s="96">
        <f t="shared" si="0"/>
        <v>87</v>
      </c>
      <c r="I55" s="96" t="str">
        <f t="shared" si="1"/>
        <v>B</v>
      </c>
    </row>
    <row r="56" spans="1:9" x14ac:dyDescent="0.3">
      <c r="A56" t="s">
        <v>154</v>
      </c>
      <c r="B56">
        <v>100</v>
      </c>
      <c r="C56">
        <v>54</v>
      </c>
      <c r="D56">
        <v>97</v>
      </c>
      <c r="E56">
        <v>57</v>
      </c>
      <c r="F56">
        <v>4</v>
      </c>
      <c r="G56" s="96" t="s">
        <v>97</v>
      </c>
      <c r="H56" s="96">
        <f t="shared" si="0"/>
        <v>77</v>
      </c>
      <c r="I56" s="96" t="str">
        <f t="shared" si="1"/>
        <v>P</v>
      </c>
    </row>
    <row r="57" spans="1:9" x14ac:dyDescent="0.3">
      <c r="A57" t="s">
        <v>155</v>
      </c>
      <c r="B57">
        <v>84</v>
      </c>
      <c r="C57">
        <v>70</v>
      </c>
      <c r="D57">
        <v>74</v>
      </c>
      <c r="E57">
        <v>54</v>
      </c>
      <c r="F57">
        <v>3</v>
      </c>
      <c r="G57" s="96" t="s">
        <v>95</v>
      </c>
      <c r="H57" s="96">
        <f t="shared" si="0"/>
        <v>70.5</v>
      </c>
      <c r="I57" s="96" t="str">
        <f t="shared" si="1"/>
        <v>C</v>
      </c>
    </row>
    <row r="58" spans="1:9" x14ac:dyDescent="0.3">
      <c r="A58" t="s">
        <v>156</v>
      </c>
      <c r="B58">
        <v>62</v>
      </c>
      <c r="C58">
        <v>67</v>
      </c>
      <c r="D58">
        <v>52</v>
      </c>
      <c r="E58">
        <v>58</v>
      </c>
      <c r="F58">
        <v>6</v>
      </c>
      <c r="G58" s="96" t="s">
        <v>95</v>
      </c>
      <c r="H58" s="96">
        <f t="shared" si="0"/>
        <v>59.75</v>
      </c>
      <c r="I58" s="96" t="str">
        <f t="shared" si="1"/>
        <v>F</v>
      </c>
    </row>
    <row r="59" spans="1:9" x14ac:dyDescent="0.3">
      <c r="A59" t="s">
        <v>157</v>
      </c>
      <c r="B59">
        <v>100</v>
      </c>
      <c r="C59">
        <v>56</v>
      </c>
      <c r="D59">
        <v>100</v>
      </c>
      <c r="E59">
        <v>81</v>
      </c>
      <c r="F59">
        <v>9</v>
      </c>
      <c r="G59" s="96" t="s">
        <v>97</v>
      </c>
      <c r="H59" s="96">
        <f t="shared" si="0"/>
        <v>84.25</v>
      </c>
      <c r="I59" s="96" t="str">
        <f t="shared" si="1"/>
        <v>F</v>
      </c>
    </row>
    <row r="60" spans="1:9" x14ac:dyDescent="0.3">
      <c r="A60" t="s">
        <v>158</v>
      </c>
      <c r="B60">
        <v>89</v>
      </c>
      <c r="C60">
        <v>55</v>
      </c>
      <c r="D60">
        <v>79</v>
      </c>
      <c r="E60">
        <v>92</v>
      </c>
      <c r="F60">
        <v>6</v>
      </c>
      <c r="G60" s="96" t="s">
        <v>95</v>
      </c>
      <c r="H60" s="96">
        <f t="shared" si="0"/>
        <v>78.75</v>
      </c>
      <c r="I60" s="96" t="str">
        <f t="shared" si="1"/>
        <v>F</v>
      </c>
    </row>
    <row r="61" spans="1:9" x14ac:dyDescent="0.3">
      <c r="A61" t="s">
        <v>159</v>
      </c>
      <c r="B61">
        <v>100</v>
      </c>
      <c r="C61">
        <v>60</v>
      </c>
      <c r="D61">
        <v>95</v>
      </c>
      <c r="E61">
        <v>63</v>
      </c>
      <c r="F61">
        <v>1</v>
      </c>
      <c r="G61" s="96" t="s">
        <v>97</v>
      </c>
      <c r="H61" s="96">
        <f t="shared" si="0"/>
        <v>79.5</v>
      </c>
      <c r="I61" s="96" t="str">
        <f t="shared" si="1"/>
        <v>P</v>
      </c>
    </row>
    <row r="62" spans="1:9" x14ac:dyDescent="0.3">
      <c r="A62" t="s">
        <v>160</v>
      </c>
      <c r="B62">
        <v>78</v>
      </c>
      <c r="C62">
        <v>71</v>
      </c>
      <c r="D62">
        <v>68</v>
      </c>
      <c r="E62">
        <v>95</v>
      </c>
      <c r="F62">
        <v>6</v>
      </c>
      <c r="G62" s="96" t="s">
        <v>95</v>
      </c>
      <c r="H62" s="96">
        <f t="shared" si="0"/>
        <v>78</v>
      </c>
      <c r="I62" s="96" t="str">
        <f t="shared" si="1"/>
        <v>F</v>
      </c>
    </row>
    <row r="63" spans="1:9" x14ac:dyDescent="0.3">
      <c r="A63" t="s">
        <v>161</v>
      </c>
      <c r="B63">
        <v>96</v>
      </c>
      <c r="C63">
        <v>82</v>
      </c>
      <c r="D63">
        <v>86</v>
      </c>
      <c r="E63">
        <v>100</v>
      </c>
      <c r="F63">
        <v>4</v>
      </c>
      <c r="G63" s="96" t="s">
        <v>97</v>
      </c>
      <c r="H63" s="96">
        <f t="shared" si="0"/>
        <v>91</v>
      </c>
      <c r="I63" s="96" t="str">
        <f t="shared" si="1"/>
        <v>P</v>
      </c>
    </row>
    <row r="64" spans="1:9" x14ac:dyDescent="0.3">
      <c r="A64" t="s">
        <v>162</v>
      </c>
      <c r="B64">
        <v>100</v>
      </c>
      <c r="C64">
        <v>92</v>
      </c>
      <c r="D64">
        <v>100</v>
      </c>
      <c r="E64">
        <v>100</v>
      </c>
      <c r="F64">
        <v>6</v>
      </c>
      <c r="G64" s="96" t="s">
        <v>95</v>
      </c>
      <c r="H64" s="96">
        <f t="shared" si="0"/>
        <v>98</v>
      </c>
      <c r="I64" s="96" t="str">
        <f t="shared" si="1"/>
        <v>F</v>
      </c>
    </row>
    <row r="65" spans="1:9" x14ac:dyDescent="0.3">
      <c r="A65" t="s">
        <v>163</v>
      </c>
      <c r="B65">
        <v>100</v>
      </c>
      <c r="C65">
        <v>100</v>
      </c>
      <c r="D65">
        <v>100</v>
      </c>
      <c r="E65">
        <v>99</v>
      </c>
      <c r="F65">
        <v>7</v>
      </c>
      <c r="G65" s="96" t="s">
        <v>95</v>
      </c>
      <c r="H65" s="96">
        <f t="shared" si="0"/>
        <v>99.75</v>
      </c>
      <c r="I65" s="96" t="str">
        <f t="shared" si="1"/>
        <v>F</v>
      </c>
    </row>
    <row r="66" spans="1:9" x14ac:dyDescent="0.3">
      <c r="A66" t="s">
        <v>164</v>
      </c>
      <c r="B66">
        <v>100</v>
      </c>
      <c r="C66">
        <v>65</v>
      </c>
      <c r="D66">
        <v>100</v>
      </c>
      <c r="E66">
        <v>74</v>
      </c>
      <c r="F66">
        <v>2</v>
      </c>
      <c r="G66" s="96" t="s">
        <v>95</v>
      </c>
      <c r="H66" s="96">
        <f t="shared" si="0"/>
        <v>84.75</v>
      </c>
      <c r="I66" s="96" t="str">
        <f t="shared" si="1"/>
        <v>B</v>
      </c>
    </row>
    <row r="67" spans="1:9" x14ac:dyDescent="0.3">
      <c r="A67" t="s">
        <v>165</v>
      </c>
      <c r="B67">
        <v>89</v>
      </c>
      <c r="C67">
        <v>52</v>
      </c>
      <c r="D67">
        <v>79</v>
      </c>
      <c r="E67">
        <v>65</v>
      </c>
      <c r="F67">
        <v>3</v>
      </c>
      <c r="G67" s="96" t="s">
        <v>95</v>
      </c>
      <c r="H67" s="96">
        <f t="shared" ref="H67:H130" si="2">AVERAGE(B67,C67,D67,E67)</f>
        <v>71.25</v>
      </c>
      <c r="I67" s="96" t="str">
        <f t="shared" ref="I67:I130" si="3">IF($G67="Y",IF(OR($H67&lt;$L$4,$F67&gt;=6),$M$2,"P"),IF($F67&lt;6,VLOOKUP($H67,$L$1:$M$6,2,TRUE),$M$2))</f>
        <v>C</v>
      </c>
    </row>
    <row r="68" spans="1:9" x14ac:dyDescent="0.3">
      <c r="A68" t="s">
        <v>166</v>
      </c>
      <c r="B68">
        <v>53</v>
      </c>
      <c r="C68">
        <v>65</v>
      </c>
      <c r="D68">
        <v>43</v>
      </c>
      <c r="E68">
        <v>63</v>
      </c>
      <c r="F68">
        <v>5</v>
      </c>
      <c r="G68" s="96" t="s">
        <v>95</v>
      </c>
      <c r="H68" s="96">
        <f t="shared" si="2"/>
        <v>56</v>
      </c>
      <c r="I68" s="96" t="str">
        <f t="shared" si="3"/>
        <v>F</v>
      </c>
    </row>
    <row r="69" spans="1:9" x14ac:dyDescent="0.3">
      <c r="A69" t="s">
        <v>167</v>
      </c>
      <c r="B69">
        <v>65</v>
      </c>
      <c r="C69">
        <v>56</v>
      </c>
      <c r="D69">
        <v>55</v>
      </c>
      <c r="E69">
        <v>60</v>
      </c>
      <c r="F69">
        <v>7</v>
      </c>
      <c r="G69" s="96" t="s">
        <v>95</v>
      </c>
      <c r="H69" s="96">
        <f t="shared" si="2"/>
        <v>59</v>
      </c>
      <c r="I69" s="96" t="str">
        <f t="shared" si="3"/>
        <v>F</v>
      </c>
    </row>
    <row r="70" spans="1:9" x14ac:dyDescent="0.3">
      <c r="A70" t="s">
        <v>168</v>
      </c>
      <c r="B70">
        <v>97</v>
      </c>
      <c r="C70">
        <v>77</v>
      </c>
      <c r="D70">
        <v>87</v>
      </c>
      <c r="E70">
        <v>98</v>
      </c>
      <c r="F70">
        <v>5</v>
      </c>
      <c r="G70" s="96" t="s">
        <v>95</v>
      </c>
      <c r="H70" s="96">
        <f t="shared" si="2"/>
        <v>89.75</v>
      </c>
      <c r="I70" s="96" t="str">
        <f t="shared" si="3"/>
        <v>B</v>
      </c>
    </row>
    <row r="71" spans="1:9" x14ac:dyDescent="0.3">
      <c r="A71" t="s">
        <v>169</v>
      </c>
      <c r="B71">
        <v>91</v>
      </c>
      <c r="C71">
        <v>70</v>
      </c>
      <c r="D71">
        <v>81</v>
      </c>
      <c r="E71">
        <v>100</v>
      </c>
      <c r="F71">
        <v>3</v>
      </c>
      <c r="G71" s="96" t="s">
        <v>97</v>
      </c>
      <c r="H71" s="96">
        <f t="shared" si="2"/>
        <v>85.5</v>
      </c>
      <c r="I71" s="96" t="str">
        <f t="shared" si="3"/>
        <v>P</v>
      </c>
    </row>
    <row r="72" spans="1:9" x14ac:dyDescent="0.3">
      <c r="A72" t="s">
        <v>170</v>
      </c>
      <c r="B72">
        <v>97</v>
      </c>
      <c r="C72">
        <v>72</v>
      </c>
      <c r="D72">
        <v>87</v>
      </c>
      <c r="E72">
        <v>81</v>
      </c>
      <c r="F72">
        <v>4</v>
      </c>
      <c r="G72" s="96" t="s">
        <v>95</v>
      </c>
      <c r="H72" s="96">
        <f t="shared" si="2"/>
        <v>84.25</v>
      </c>
      <c r="I72" s="96" t="str">
        <f t="shared" si="3"/>
        <v>B</v>
      </c>
    </row>
    <row r="73" spans="1:9" x14ac:dyDescent="0.3">
      <c r="A73" t="s">
        <v>171</v>
      </c>
      <c r="B73">
        <v>86</v>
      </c>
      <c r="C73">
        <v>76</v>
      </c>
      <c r="D73">
        <v>76</v>
      </c>
      <c r="E73">
        <v>78</v>
      </c>
      <c r="F73">
        <v>5</v>
      </c>
      <c r="G73" s="96" t="s">
        <v>95</v>
      </c>
      <c r="H73" s="96">
        <f t="shared" si="2"/>
        <v>79</v>
      </c>
      <c r="I73" s="96" t="str">
        <f t="shared" si="3"/>
        <v>C</v>
      </c>
    </row>
    <row r="74" spans="1:9" x14ac:dyDescent="0.3">
      <c r="A74" t="s">
        <v>172</v>
      </c>
      <c r="B74">
        <v>92</v>
      </c>
      <c r="C74">
        <v>77</v>
      </c>
      <c r="D74">
        <v>82</v>
      </c>
      <c r="E74">
        <v>63</v>
      </c>
      <c r="F74">
        <v>3</v>
      </c>
      <c r="G74" s="96" t="s">
        <v>97</v>
      </c>
      <c r="H74" s="96">
        <f t="shared" si="2"/>
        <v>78.5</v>
      </c>
      <c r="I74" s="96" t="str">
        <f t="shared" si="3"/>
        <v>P</v>
      </c>
    </row>
    <row r="75" spans="1:9" x14ac:dyDescent="0.3">
      <c r="A75" t="s">
        <v>173</v>
      </c>
      <c r="B75">
        <v>48</v>
      </c>
      <c r="C75">
        <v>57</v>
      </c>
      <c r="D75">
        <v>38</v>
      </c>
      <c r="E75">
        <v>84</v>
      </c>
      <c r="F75">
        <v>8</v>
      </c>
      <c r="G75" s="96" t="s">
        <v>95</v>
      </c>
      <c r="H75" s="96">
        <f t="shared" si="2"/>
        <v>56.75</v>
      </c>
      <c r="I75" s="96" t="str">
        <f t="shared" si="3"/>
        <v>F</v>
      </c>
    </row>
    <row r="76" spans="1:9" x14ac:dyDescent="0.3">
      <c r="A76" t="s">
        <v>174</v>
      </c>
      <c r="B76">
        <v>93</v>
      </c>
      <c r="C76">
        <v>75</v>
      </c>
      <c r="D76">
        <v>83</v>
      </c>
      <c r="E76">
        <v>62</v>
      </c>
      <c r="F76">
        <v>9</v>
      </c>
      <c r="G76" s="96" t="s">
        <v>95</v>
      </c>
      <c r="H76" s="96">
        <f t="shared" si="2"/>
        <v>78.25</v>
      </c>
      <c r="I76" s="96" t="str">
        <f t="shared" si="3"/>
        <v>F</v>
      </c>
    </row>
    <row r="77" spans="1:9" x14ac:dyDescent="0.3">
      <c r="A77" t="s">
        <v>175</v>
      </c>
      <c r="B77">
        <v>88</v>
      </c>
      <c r="C77">
        <v>0</v>
      </c>
      <c r="D77">
        <v>78</v>
      </c>
      <c r="E77">
        <v>59</v>
      </c>
      <c r="F77">
        <v>4</v>
      </c>
      <c r="G77" s="96" t="s">
        <v>95</v>
      </c>
      <c r="H77" s="96">
        <f t="shared" si="2"/>
        <v>56.25</v>
      </c>
      <c r="I77" s="96" t="str">
        <f t="shared" si="3"/>
        <v>F</v>
      </c>
    </row>
    <row r="78" spans="1:9" x14ac:dyDescent="0.3">
      <c r="A78" t="s">
        <v>176</v>
      </c>
      <c r="B78">
        <v>98</v>
      </c>
      <c r="C78">
        <v>89</v>
      </c>
      <c r="D78">
        <v>88</v>
      </c>
      <c r="E78">
        <v>100</v>
      </c>
      <c r="F78">
        <v>5</v>
      </c>
      <c r="G78" s="96" t="s">
        <v>97</v>
      </c>
      <c r="H78" s="96">
        <f t="shared" si="2"/>
        <v>93.75</v>
      </c>
      <c r="I78" s="96" t="str">
        <f t="shared" si="3"/>
        <v>P</v>
      </c>
    </row>
    <row r="79" spans="1:9" x14ac:dyDescent="0.3">
      <c r="A79" t="s">
        <v>177</v>
      </c>
      <c r="B79">
        <v>96</v>
      </c>
      <c r="C79">
        <v>87</v>
      </c>
      <c r="D79">
        <v>86</v>
      </c>
      <c r="E79">
        <v>31</v>
      </c>
      <c r="F79">
        <v>3</v>
      </c>
      <c r="G79" s="96" t="s">
        <v>95</v>
      </c>
      <c r="H79" s="96">
        <f t="shared" si="2"/>
        <v>75</v>
      </c>
      <c r="I79" s="96" t="str">
        <f t="shared" si="3"/>
        <v>C</v>
      </c>
    </row>
    <row r="80" spans="1:9" x14ac:dyDescent="0.3">
      <c r="A80" t="s">
        <v>178</v>
      </c>
      <c r="B80">
        <v>85</v>
      </c>
      <c r="C80">
        <v>82</v>
      </c>
      <c r="D80">
        <v>75</v>
      </c>
      <c r="E80">
        <v>63</v>
      </c>
      <c r="F80">
        <v>6</v>
      </c>
      <c r="G80" s="96" t="s">
        <v>95</v>
      </c>
      <c r="H80" s="96">
        <f t="shared" si="2"/>
        <v>76.25</v>
      </c>
      <c r="I80" s="96" t="str">
        <f t="shared" si="3"/>
        <v>F</v>
      </c>
    </row>
    <row r="81" spans="1:9" x14ac:dyDescent="0.3">
      <c r="A81" t="s">
        <v>179</v>
      </c>
      <c r="B81">
        <v>93</v>
      </c>
      <c r="C81">
        <v>63</v>
      </c>
      <c r="D81">
        <v>83</v>
      </c>
      <c r="E81">
        <v>77</v>
      </c>
      <c r="F81">
        <v>4</v>
      </c>
      <c r="G81" s="96" t="s">
        <v>97</v>
      </c>
      <c r="H81" s="96">
        <f t="shared" si="2"/>
        <v>79</v>
      </c>
      <c r="I81" s="96" t="str">
        <f t="shared" si="3"/>
        <v>P</v>
      </c>
    </row>
    <row r="82" spans="1:9" x14ac:dyDescent="0.3">
      <c r="A82" t="s">
        <v>180</v>
      </c>
      <c r="B82">
        <v>94</v>
      </c>
      <c r="C82">
        <v>68</v>
      </c>
      <c r="D82">
        <v>84</v>
      </c>
      <c r="E82">
        <v>81</v>
      </c>
      <c r="F82">
        <v>10</v>
      </c>
      <c r="G82" s="96" t="s">
        <v>95</v>
      </c>
      <c r="H82" s="96">
        <f t="shared" si="2"/>
        <v>81.75</v>
      </c>
      <c r="I82" s="96" t="str">
        <f t="shared" si="3"/>
        <v>F</v>
      </c>
    </row>
    <row r="83" spans="1:9" x14ac:dyDescent="0.3">
      <c r="A83" t="s">
        <v>181</v>
      </c>
      <c r="B83">
        <v>100</v>
      </c>
      <c r="C83">
        <v>92</v>
      </c>
      <c r="D83">
        <v>91</v>
      </c>
      <c r="E83">
        <v>79</v>
      </c>
      <c r="F83">
        <v>0</v>
      </c>
      <c r="G83" s="96" t="s">
        <v>95</v>
      </c>
      <c r="H83" s="96">
        <f t="shared" si="2"/>
        <v>90.5</v>
      </c>
      <c r="I83" s="96" t="str">
        <f t="shared" si="3"/>
        <v>A</v>
      </c>
    </row>
    <row r="84" spans="1:9" x14ac:dyDescent="0.3">
      <c r="A84" t="s">
        <v>182</v>
      </c>
      <c r="B84">
        <v>100</v>
      </c>
      <c r="C84">
        <v>88</v>
      </c>
      <c r="D84">
        <v>96</v>
      </c>
      <c r="E84">
        <v>98</v>
      </c>
      <c r="F84">
        <v>6</v>
      </c>
      <c r="G84" s="96" t="s">
        <v>97</v>
      </c>
      <c r="H84" s="96">
        <f t="shared" si="2"/>
        <v>95.5</v>
      </c>
      <c r="I84" s="96" t="str">
        <f t="shared" si="3"/>
        <v>F</v>
      </c>
    </row>
    <row r="85" spans="1:9" x14ac:dyDescent="0.3">
      <c r="A85" t="s">
        <v>183</v>
      </c>
      <c r="B85">
        <v>84</v>
      </c>
      <c r="C85">
        <v>66</v>
      </c>
      <c r="D85">
        <v>74</v>
      </c>
      <c r="E85">
        <v>76</v>
      </c>
      <c r="F85">
        <v>5</v>
      </c>
      <c r="G85" s="96" t="s">
        <v>95</v>
      </c>
      <c r="H85" s="96">
        <f t="shared" si="2"/>
        <v>75</v>
      </c>
      <c r="I85" s="96" t="str">
        <f t="shared" si="3"/>
        <v>C</v>
      </c>
    </row>
    <row r="86" spans="1:9" x14ac:dyDescent="0.3">
      <c r="A86" t="s">
        <v>184</v>
      </c>
      <c r="B86">
        <v>46</v>
      </c>
      <c r="C86">
        <v>65</v>
      </c>
      <c r="D86">
        <v>36</v>
      </c>
      <c r="E86">
        <v>59</v>
      </c>
      <c r="F86">
        <v>6</v>
      </c>
      <c r="G86" s="96" t="s">
        <v>97</v>
      </c>
      <c r="H86" s="96">
        <f t="shared" si="2"/>
        <v>51.5</v>
      </c>
      <c r="I86" s="96" t="str">
        <f t="shared" si="3"/>
        <v>F</v>
      </c>
    </row>
    <row r="87" spans="1:9" x14ac:dyDescent="0.3">
      <c r="A87" t="s">
        <v>185</v>
      </c>
      <c r="B87">
        <v>100</v>
      </c>
      <c r="C87">
        <v>54</v>
      </c>
      <c r="D87">
        <v>94</v>
      </c>
      <c r="E87">
        <v>76</v>
      </c>
      <c r="F87">
        <v>6</v>
      </c>
      <c r="G87" s="96" t="s">
        <v>95</v>
      </c>
      <c r="H87" s="96">
        <f t="shared" si="2"/>
        <v>81</v>
      </c>
      <c r="I87" s="96" t="str">
        <f t="shared" si="3"/>
        <v>F</v>
      </c>
    </row>
    <row r="88" spans="1:9" x14ac:dyDescent="0.3">
      <c r="A88" t="s">
        <v>186</v>
      </c>
      <c r="B88">
        <v>100</v>
      </c>
      <c r="C88">
        <v>62</v>
      </c>
      <c r="D88">
        <v>99</v>
      </c>
      <c r="E88">
        <v>38</v>
      </c>
      <c r="F88">
        <v>3</v>
      </c>
      <c r="G88" s="96" t="s">
        <v>95</v>
      </c>
      <c r="H88" s="96">
        <f t="shared" si="2"/>
        <v>74.75</v>
      </c>
      <c r="I88" s="96" t="str">
        <f t="shared" si="3"/>
        <v>C</v>
      </c>
    </row>
    <row r="89" spans="1:9" x14ac:dyDescent="0.3">
      <c r="A89" t="s">
        <v>187</v>
      </c>
      <c r="B89">
        <v>100</v>
      </c>
      <c r="C89">
        <v>94</v>
      </c>
      <c r="D89">
        <v>100</v>
      </c>
      <c r="E89">
        <v>95</v>
      </c>
      <c r="F89">
        <v>6</v>
      </c>
      <c r="G89" s="96" t="s">
        <v>95</v>
      </c>
      <c r="H89" s="96">
        <f t="shared" si="2"/>
        <v>97.25</v>
      </c>
      <c r="I89" s="96" t="str">
        <f t="shared" si="3"/>
        <v>F</v>
      </c>
    </row>
    <row r="90" spans="1:9" x14ac:dyDescent="0.3">
      <c r="A90" t="s">
        <v>188</v>
      </c>
      <c r="B90">
        <v>79</v>
      </c>
      <c r="C90">
        <v>100</v>
      </c>
      <c r="D90">
        <v>69</v>
      </c>
      <c r="E90">
        <v>72</v>
      </c>
      <c r="F90">
        <v>4</v>
      </c>
      <c r="G90" s="96" t="s">
        <v>95</v>
      </c>
      <c r="H90" s="96">
        <f t="shared" si="2"/>
        <v>80</v>
      </c>
      <c r="I90" s="96" t="str">
        <f t="shared" si="3"/>
        <v>B</v>
      </c>
    </row>
    <row r="91" spans="1:9" x14ac:dyDescent="0.3">
      <c r="A91" t="s">
        <v>189</v>
      </c>
      <c r="B91">
        <v>57</v>
      </c>
      <c r="C91">
        <v>73</v>
      </c>
      <c r="D91">
        <v>47</v>
      </c>
      <c r="E91">
        <v>74</v>
      </c>
      <c r="F91">
        <v>3</v>
      </c>
      <c r="G91" s="96" t="s">
        <v>95</v>
      </c>
      <c r="H91" s="96">
        <f t="shared" si="2"/>
        <v>62.75</v>
      </c>
      <c r="I91" s="96" t="str">
        <f t="shared" si="3"/>
        <v>D</v>
      </c>
    </row>
    <row r="92" spans="1:9" x14ac:dyDescent="0.3">
      <c r="A92" t="s">
        <v>190</v>
      </c>
      <c r="B92">
        <v>80</v>
      </c>
      <c r="C92">
        <v>97</v>
      </c>
      <c r="D92">
        <v>70</v>
      </c>
      <c r="E92">
        <v>79</v>
      </c>
      <c r="F92">
        <v>6</v>
      </c>
      <c r="G92" s="96" t="s">
        <v>95</v>
      </c>
      <c r="H92" s="96">
        <f t="shared" si="2"/>
        <v>81.5</v>
      </c>
      <c r="I92" s="96" t="str">
        <f t="shared" si="3"/>
        <v>F</v>
      </c>
    </row>
    <row r="93" spans="1:9" x14ac:dyDescent="0.3">
      <c r="A93" t="s">
        <v>191</v>
      </c>
      <c r="B93">
        <v>100</v>
      </c>
      <c r="C93">
        <v>100</v>
      </c>
      <c r="D93">
        <v>97</v>
      </c>
      <c r="E93">
        <v>52</v>
      </c>
      <c r="F93">
        <v>3</v>
      </c>
      <c r="G93" s="96" t="s">
        <v>97</v>
      </c>
      <c r="H93" s="96">
        <f t="shared" si="2"/>
        <v>87.25</v>
      </c>
      <c r="I93" s="96" t="str">
        <f t="shared" si="3"/>
        <v>P</v>
      </c>
    </row>
    <row r="94" spans="1:9" x14ac:dyDescent="0.3">
      <c r="A94" t="s">
        <v>192</v>
      </c>
      <c r="B94">
        <v>100</v>
      </c>
      <c r="C94">
        <v>91</v>
      </c>
      <c r="D94">
        <v>100</v>
      </c>
      <c r="E94">
        <v>87</v>
      </c>
      <c r="F94">
        <v>5</v>
      </c>
      <c r="G94" s="96" t="s">
        <v>95</v>
      </c>
      <c r="H94" s="96">
        <f t="shared" si="2"/>
        <v>94.5</v>
      </c>
      <c r="I94" s="96" t="str">
        <f t="shared" si="3"/>
        <v>A</v>
      </c>
    </row>
    <row r="95" spans="1:9" x14ac:dyDescent="0.3">
      <c r="A95" t="s">
        <v>193</v>
      </c>
      <c r="B95">
        <v>100</v>
      </c>
      <c r="C95">
        <v>22</v>
      </c>
      <c r="D95">
        <v>96</v>
      </c>
      <c r="E95">
        <v>65</v>
      </c>
      <c r="F95">
        <v>2</v>
      </c>
      <c r="G95" s="96" t="s">
        <v>97</v>
      </c>
      <c r="H95" s="96">
        <f t="shared" si="2"/>
        <v>70.75</v>
      </c>
      <c r="I95" s="96" t="str">
        <f t="shared" si="3"/>
        <v>P</v>
      </c>
    </row>
    <row r="96" spans="1:9" x14ac:dyDescent="0.3">
      <c r="A96" t="s">
        <v>194</v>
      </c>
      <c r="B96">
        <v>72</v>
      </c>
      <c r="C96">
        <v>75</v>
      </c>
      <c r="D96">
        <v>62</v>
      </c>
      <c r="E96">
        <v>100</v>
      </c>
      <c r="F96">
        <v>4</v>
      </c>
      <c r="G96" s="96" t="s">
        <v>95</v>
      </c>
      <c r="H96" s="96">
        <f t="shared" si="2"/>
        <v>77.25</v>
      </c>
      <c r="I96" s="96" t="str">
        <f t="shared" si="3"/>
        <v>C</v>
      </c>
    </row>
    <row r="97" spans="1:9" x14ac:dyDescent="0.3">
      <c r="A97" t="s">
        <v>195</v>
      </c>
      <c r="B97">
        <v>71</v>
      </c>
      <c r="C97">
        <v>64</v>
      </c>
      <c r="D97">
        <v>61</v>
      </c>
      <c r="E97">
        <v>85</v>
      </c>
      <c r="F97">
        <v>8</v>
      </c>
      <c r="G97" s="96" t="s">
        <v>95</v>
      </c>
      <c r="H97" s="96">
        <f t="shared" si="2"/>
        <v>70.25</v>
      </c>
      <c r="I97" s="96" t="str">
        <f t="shared" si="3"/>
        <v>F</v>
      </c>
    </row>
    <row r="98" spans="1:9" x14ac:dyDescent="0.3">
      <c r="A98" t="s">
        <v>196</v>
      </c>
      <c r="B98">
        <v>94</v>
      </c>
      <c r="C98">
        <v>73</v>
      </c>
      <c r="D98">
        <v>84</v>
      </c>
      <c r="E98">
        <v>35</v>
      </c>
      <c r="F98">
        <v>5</v>
      </c>
      <c r="G98" s="96" t="s">
        <v>95</v>
      </c>
      <c r="H98" s="96">
        <f t="shared" si="2"/>
        <v>71.5</v>
      </c>
      <c r="I98" s="96" t="str">
        <f t="shared" si="3"/>
        <v>C</v>
      </c>
    </row>
    <row r="99" spans="1:9" x14ac:dyDescent="0.3">
      <c r="A99" t="s">
        <v>197</v>
      </c>
      <c r="B99">
        <v>59</v>
      </c>
      <c r="C99">
        <v>57</v>
      </c>
      <c r="D99">
        <v>49</v>
      </c>
      <c r="E99">
        <v>65</v>
      </c>
      <c r="F99">
        <v>4</v>
      </c>
      <c r="G99" s="96" t="s">
        <v>95</v>
      </c>
      <c r="H99" s="96">
        <f t="shared" si="2"/>
        <v>57.5</v>
      </c>
      <c r="I99" s="96" t="str">
        <f t="shared" si="3"/>
        <v>F</v>
      </c>
    </row>
    <row r="100" spans="1:9" x14ac:dyDescent="0.3">
      <c r="A100" t="s">
        <v>198</v>
      </c>
      <c r="B100">
        <v>82</v>
      </c>
      <c r="C100">
        <v>99</v>
      </c>
      <c r="D100">
        <v>72</v>
      </c>
      <c r="E100">
        <v>55</v>
      </c>
      <c r="F100">
        <v>6</v>
      </c>
      <c r="G100" s="96" t="s">
        <v>95</v>
      </c>
      <c r="H100" s="96">
        <f t="shared" si="2"/>
        <v>77</v>
      </c>
      <c r="I100" s="96" t="str">
        <f t="shared" si="3"/>
        <v>F</v>
      </c>
    </row>
    <row r="101" spans="1:9" x14ac:dyDescent="0.3">
      <c r="A101" t="s">
        <v>199</v>
      </c>
      <c r="B101">
        <v>88</v>
      </c>
      <c r="C101">
        <v>87</v>
      </c>
      <c r="D101">
        <v>78</v>
      </c>
      <c r="E101">
        <v>100</v>
      </c>
      <c r="F101">
        <v>7</v>
      </c>
      <c r="G101" s="96" t="s">
        <v>97</v>
      </c>
      <c r="H101" s="96">
        <f t="shared" si="2"/>
        <v>88.25</v>
      </c>
      <c r="I101" s="96" t="str">
        <f t="shared" si="3"/>
        <v>F</v>
      </c>
    </row>
    <row r="102" spans="1:9" x14ac:dyDescent="0.3">
      <c r="A102" t="s">
        <v>200</v>
      </c>
      <c r="B102">
        <v>100</v>
      </c>
      <c r="C102">
        <v>98</v>
      </c>
      <c r="D102">
        <v>95</v>
      </c>
      <c r="E102">
        <v>95</v>
      </c>
      <c r="F102">
        <v>5</v>
      </c>
      <c r="G102" s="96" t="s">
        <v>95</v>
      </c>
      <c r="H102" s="96">
        <f t="shared" si="2"/>
        <v>97</v>
      </c>
      <c r="I102" s="96" t="str">
        <f t="shared" si="3"/>
        <v>A</v>
      </c>
    </row>
    <row r="103" spans="1:9" x14ac:dyDescent="0.3">
      <c r="A103" t="s">
        <v>201</v>
      </c>
      <c r="B103">
        <v>100</v>
      </c>
      <c r="C103">
        <v>60</v>
      </c>
      <c r="D103">
        <v>100</v>
      </c>
      <c r="E103">
        <v>55</v>
      </c>
      <c r="F103">
        <v>3</v>
      </c>
      <c r="G103" s="96" t="s">
        <v>95</v>
      </c>
      <c r="H103" s="96">
        <f t="shared" si="2"/>
        <v>78.75</v>
      </c>
      <c r="I103" s="96" t="str">
        <f t="shared" si="3"/>
        <v>C</v>
      </c>
    </row>
    <row r="104" spans="1:9" x14ac:dyDescent="0.3">
      <c r="A104" t="s">
        <v>202</v>
      </c>
      <c r="B104">
        <v>79</v>
      </c>
      <c r="C104">
        <v>93</v>
      </c>
      <c r="D104">
        <v>69</v>
      </c>
      <c r="E104">
        <v>74</v>
      </c>
      <c r="F104">
        <v>4</v>
      </c>
      <c r="G104" s="96" t="s">
        <v>95</v>
      </c>
      <c r="H104" s="96">
        <f t="shared" si="2"/>
        <v>78.75</v>
      </c>
      <c r="I104" s="96" t="str">
        <f t="shared" si="3"/>
        <v>C</v>
      </c>
    </row>
    <row r="105" spans="1:9" x14ac:dyDescent="0.3">
      <c r="A105" t="s">
        <v>203</v>
      </c>
      <c r="B105">
        <v>68</v>
      </c>
      <c r="C105">
        <v>97</v>
      </c>
      <c r="D105">
        <v>58</v>
      </c>
      <c r="E105">
        <v>51</v>
      </c>
      <c r="F105">
        <v>5</v>
      </c>
      <c r="G105" s="96" t="s">
        <v>95</v>
      </c>
      <c r="H105" s="96">
        <f t="shared" si="2"/>
        <v>68.5</v>
      </c>
      <c r="I105" s="96" t="str">
        <f t="shared" si="3"/>
        <v>D</v>
      </c>
    </row>
    <row r="106" spans="1:9" x14ac:dyDescent="0.3">
      <c r="A106" t="s">
        <v>204</v>
      </c>
      <c r="B106">
        <v>92</v>
      </c>
      <c r="C106">
        <v>51</v>
      </c>
      <c r="D106">
        <v>82</v>
      </c>
      <c r="E106">
        <v>80</v>
      </c>
      <c r="F106">
        <v>6</v>
      </c>
      <c r="G106" s="96" t="s">
        <v>95</v>
      </c>
      <c r="H106" s="96">
        <f t="shared" si="2"/>
        <v>76.25</v>
      </c>
      <c r="I106" s="96" t="str">
        <f t="shared" si="3"/>
        <v>F</v>
      </c>
    </row>
    <row r="107" spans="1:9" x14ac:dyDescent="0.3">
      <c r="A107" t="s">
        <v>205</v>
      </c>
      <c r="B107">
        <v>91</v>
      </c>
      <c r="C107">
        <v>66</v>
      </c>
      <c r="D107">
        <v>81</v>
      </c>
      <c r="E107">
        <v>99</v>
      </c>
      <c r="F107">
        <v>4</v>
      </c>
      <c r="G107" s="96" t="s">
        <v>95</v>
      </c>
      <c r="H107" s="96">
        <f t="shared" si="2"/>
        <v>84.25</v>
      </c>
      <c r="I107" s="96" t="str">
        <f t="shared" si="3"/>
        <v>B</v>
      </c>
    </row>
    <row r="108" spans="1:9" x14ac:dyDescent="0.3">
      <c r="A108" t="s">
        <v>206</v>
      </c>
      <c r="B108">
        <v>70</v>
      </c>
      <c r="C108">
        <v>25</v>
      </c>
      <c r="D108">
        <v>60</v>
      </c>
      <c r="E108">
        <v>60</v>
      </c>
      <c r="F108">
        <v>8</v>
      </c>
      <c r="G108" s="96" t="s">
        <v>95</v>
      </c>
      <c r="H108" s="96">
        <f t="shared" si="2"/>
        <v>53.75</v>
      </c>
      <c r="I108" s="96" t="str">
        <f t="shared" si="3"/>
        <v>F</v>
      </c>
    </row>
    <row r="109" spans="1:9" x14ac:dyDescent="0.3">
      <c r="A109" t="s">
        <v>207</v>
      </c>
      <c r="B109">
        <v>74</v>
      </c>
      <c r="C109">
        <v>82</v>
      </c>
      <c r="D109">
        <v>64</v>
      </c>
      <c r="E109">
        <v>100</v>
      </c>
      <c r="F109">
        <v>7</v>
      </c>
      <c r="G109" s="96" t="s">
        <v>97</v>
      </c>
      <c r="H109" s="96">
        <f t="shared" si="2"/>
        <v>80</v>
      </c>
      <c r="I109" s="96" t="str">
        <f t="shared" si="3"/>
        <v>F</v>
      </c>
    </row>
    <row r="110" spans="1:9" x14ac:dyDescent="0.3">
      <c r="A110" t="s">
        <v>208</v>
      </c>
      <c r="B110">
        <v>91</v>
      </c>
      <c r="C110">
        <v>92</v>
      </c>
      <c r="D110">
        <v>81</v>
      </c>
      <c r="E110">
        <v>41</v>
      </c>
      <c r="F110">
        <v>3</v>
      </c>
      <c r="G110" s="96" t="s">
        <v>97</v>
      </c>
      <c r="H110" s="96">
        <f t="shared" si="2"/>
        <v>76.25</v>
      </c>
      <c r="I110" s="96" t="str">
        <f t="shared" si="3"/>
        <v>P</v>
      </c>
    </row>
    <row r="111" spans="1:9" x14ac:dyDescent="0.3">
      <c r="A111" t="s">
        <v>209</v>
      </c>
      <c r="B111">
        <v>91</v>
      </c>
      <c r="C111">
        <v>63</v>
      </c>
      <c r="D111">
        <v>81</v>
      </c>
      <c r="E111">
        <v>75</v>
      </c>
      <c r="F111">
        <v>1</v>
      </c>
      <c r="G111" s="96" t="s">
        <v>95</v>
      </c>
      <c r="H111" s="96">
        <f t="shared" si="2"/>
        <v>77.5</v>
      </c>
      <c r="I111" s="96" t="str">
        <f t="shared" si="3"/>
        <v>C</v>
      </c>
    </row>
    <row r="112" spans="1:9" x14ac:dyDescent="0.3">
      <c r="A112" t="s">
        <v>210</v>
      </c>
      <c r="B112">
        <v>100</v>
      </c>
      <c r="C112">
        <v>38</v>
      </c>
      <c r="D112">
        <v>100</v>
      </c>
      <c r="E112">
        <v>69</v>
      </c>
      <c r="F112">
        <v>5</v>
      </c>
      <c r="G112" s="96" t="s">
        <v>95</v>
      </c>
      <c r="H112" s="96">
        <f t="shared" si="2"/>
        <v>76.75</v>
      </c>
      <c r="I112" s="96" t="str">
        <f t="shared" si="3"/>
        <v>C</v>
      </c>
    </row>
    <row r="113" spans="1:9" x14ac:dyDescent="0.3">
      <c r="A113" t="s">
        <v>211</v>
      </c>
      <c r="B113">
        <v>98</v>
      </c>
      <c r="C113">
        <v>61</v>
      </c>
      <c r="D113">
        <v>88</v>
      </c>
      <c r="E113">
        <v>86</v>
      </c>
      <c r="F113">
        <v>5</v>
      </c>
      <c r="G113" s="96" t="s">
        <v>97</v>
      </c>
      <c r="H113" s="96">
        <f t="shared" si="2"/>
        <v>83.25</v>
      </c>
      <c r="I113" s="96" t="str">
        <f t="shared" si="3"/>
        <v>P</v>
      </c>
    </row>
    <row r="114" spans="1:9" x14ac:dyDescent="0.3">
      <c r="A114" t="s">
        <v>212</v>
      </c>
      <c r="B114">
        <v>92</v>
      </c>
      <c r="C114">
        <v>82</v>
      </c>
      <c r="D114">
        <v>82</v>
      </c>
      <c r="E114">
        <v>57</v>
      </c>
      <c r="F114">
        <v>6</v>
      </c>
      <c r="G114" s="96" t="s">
        <v>97</v>
      </c>
      <c r="H114" s="96">
        <f t="shared" si="2"/>
        <v>78.25</v>
      </c>
      <c r="I114" s="96" t="str">
        <f t="shared" si="3"/>
        <v>F</v>
      </c>
    </row>
    <row r="115" spans="1:9" x14ac:dyDescent="0.3">
      <c r="A115" t="s">
        <v>213</v>
      </c>
      <c r="B115">
        <v>100</v>
      </c>
      <c r="C115">
        <v>69</v>
      </c>
      <c r="D115">
        <v>100</v>
      </c>
      <c r="E115">
        <v>72</v>
      </c>
      <c r="F115">
        <v>8</v>
      </c>
      <c r="G115" s="96" t="s">
        <v>95</v>
      </c>
      <c r="H115" s="96">
        <f t="shared" si="2"/>
        <v>85.25</v>
      </c>
      <c r="I115" s="96" t="str">
        <f t="shared" si="3"/>
        <v>F</v>
      </c>
    </row>
    <row r="116" spans="1:9" x14ac:dyDescent="0.3">
      <c r="A116" t="s">
        <v>214</v>
      </c>
      <c r="B116">
        <v>98</v>
      </c>
      <c r="C116">
        <v>88</v>
      </c>
      <c r="D116">
        <v>88</v>
      </c>
      <c r="E116">
        <v>69</v>
      </c>
      <c r="F116">
        <v>2</v>
      </c>
      <c r="G116" s="96" t="s">
        <v>95</v>
      </c>
      <c r="H116" s="96">
        <f t="shared" si="2"/>
        <v>85.75</v>
      </c>
      <c r="I116" s="96" t="str">
        <f t="shared" si="3"/>
        <v>B</v>
      </c>
    </row>
    <row r="117" spans="1:9" x14ac:dyDescent="0.3">
      <c r="A117" t="s">
        <v>215</v>
      </c>
      <c r="B117">
        <v>92</v>
      </c>
      <c r="C117">
        <v>97</v>
      </c>
      <c r="D117">
        <v>82</v>
      </c>
      <c r="E117">
        <v>71</v>
      </c>
      <c r="F117">
        <v>4</v>
      </c>
      <c r="G117" s="96" t="s">
        <v>95</v>
      </c>
      <c r="H117" s="96">
        <f t="shared" si="2"/>
        <v>85.5</v>
      </c>
      <c r="I117" s="96" t="str">
        <f t="shared" si="3"/>
        <v>B</v>
      </c>
    </row>
    <row r="118" spans="1:9" x14ac:dyDescent="0.3">
      <c r="A118" t="s">
        <v>216</v>
      </c>
      <c r="B118">
        <v>77</v>
      </c>
      <c r="C118">
        <v>59</v>
      </c>
      <c r="D118">
        <v>67</v>
      </c>
      <c r="E118">
        <v>96</v>
      </c>
      <c r="F118">
        <v>7</v>
      </c>
      <c r="G118" s="96" t="s">
        <v>95</v>
      </c>
      <c r="H118" s="96">
        <f t="shared" si="2"/>
        <v>74.75</v>
      </c>
      <c r="I118" s="96" t="str">
        <f t="shared" si="3"/>
        <v>F</v>
      </c>
    </row>
    <row r="119" spans="1:9" x14ac:dyDescent="0.3">
      <c r="A119" t="s">
        <v>217</v>
      </c>
      <c r="B119">
        <v>100</v>
      </c>
      <c r="C119">
        <v>99</v>
      </c>
      <c r="D119">
        <v>100</v>
      </c>
      <c r="E119">
        <v>100</v>
      </c>
      <c r="F119">
        <v>7</v>
      </c>
      <c r="G119" s="96" t="s">
        <v>95</v>
      </c>
      <c r="H119" s="96">
        <f t="shared" si="2"/>
        <v>99.75</v>
      </c>
      <c r="I119" s="96" t="str">
        <f t="shared" si="3"/>
        <v>F</v>
      </c>
    </row>
    <row r="120" spans="1:9" x14ac:dyDescent="0.3">
      <c r="A120" t="s">
        <v>218</v>
      </c>
      <c r="B120">
        <v>75</v>
      </c>
      <c r="C120">
        <v>100</v>
      </c>
      <c r="D120">
        <v>65</v>
      </c>
      <c r="E120">
        <v>73</v>
      </c>
      <c r="F120">
        <v>7</v>
      </c>
      <c r="G120" s="96" t="s">
        <v>95</v>
      </c>
      <c r="H120" s="96">
        <f t="shared" si="2"/>
        <v>78.25</v>
      </c>
      <c r="I120" s="96" t="str">
        <f t="shared" si="3"/>
        <v>F</v>
      </c>
    </row>
    <row r="121" spans="1:9" x14ac:dyDescent="0.3">
      <c r="A121" t="s">
        <v>219</v>
      </c>
      <c r="B121">
        <v>58</v>
      </c>
      <c r="C121">
        <v>94</v>
      </c>
      <c r="D121">
        <v>48</v>
      </c>
      <c r="E121">
        <v>25</v>
      </c>
      <c r="F121">
        <v>4</v>
      </c>
      <c r="G121" s="96" t="s">
        <v>95</v>
      </c>
      <c r="H121" s="96">
        <f t="shared" si="2"/>
        <v>56.25</v>
      </c>
      <c r="I121" s="96" t="str">
        <f t="shared" si="3"/>
        <v>F</v>
      </c>
    </row>
    <row r="122" spans="1:9" x14ac:dyDescent="0.3">
      <c r="A122" t="s">
        <v>220</v>
      </c>
      <c r="B122">
        <v>53</v>
      </c>
      <c r="C122">
        <v>62</v>
      </c>
      <c r="D122">
        <v>43</v>
      </c>
      <c r="E122">
        <v>100</v>
      </c>
      <c r="F122">
        <v>5</v>
      </c>
      <c r="G122" s="96" t="s">
        <v>95</v>
      </c>
      <c r="H122" s="96">
        <f t="shared" si="2"/>
        <v>64.5</v>
      </c>
      <c r="I122" s="96" t="str">
        <f t="shared" si="3"/>
        <v>D</v>
      </c>
    </row>
    <row r="123" spans="1:9" x14ac:dyDescent="0.3">
      <c r="A123" t="s">
        <v>221</v>
      </c>
      <c r="B123">
        <v>92</v>
      </c>
      <c r="C123">
        <v>62</v>
      </c>
      <c r="D123">
        <v>82</v>
      </c>
      <c r="E123">
        <v>87</v>
      </c>
      <c r="F123">
        <v>7</v>
      </c>
      <c r="G123" s="96" t="s">
        <v>95</v>
      </c>
      <c r="H123" s="96">
        <f t="shared" si="2"/>
        <v>80.75</v>
      </c>
      <c r="I123" s="96" t="str">
        <f t="shared" si="3"/>
        <v>F</v>
      </c>
    </row>
    <row r="124" spans="1:9" x14ac:dyDescent="0.3">
      <c r="A124" t="s">
        <v>222</v>
      </c>
      <c r="B124">
        <v>80</v>
      </c>
      <c r="C124">
        <v>66</v>
      </c>
      <c r="D124">
        <v>70</v>
      </c>
      <c r="E124">
        <v>94</v>
      </c>
      <c r="F124">
        <v>4</v>
      </c>
      <c r="G124" s="96" t="s">
        <v>95</v>
      </c>
      <c r="H124" s="96">
        <f t="shared" si="2"/>
        <v>77.5</v>
      </c>
      <c r="I124" s="96" t="str">
        <f t="shared" si="3"/>
        <v>C</v>
      </c>
    </row>
    <row r="125" spans="1:9" x14ac:dyDescent="0.3">
      <c r="A125" t="s">
        <v>223</v>
      </c>
      <c r="B125">
        <v>78</v>
      </c>
      <c r="C125">
        <v>77</v>
      </c>
      <c r="D125">
        <v>68</v>
      </c>
      <c r="E125">
        <v>69</v>
      </c>
      <c r="F125">
        <v>4</v>
      </c>
      <c r="G125" s="96" t="s">
        <v>95</v>
      </c>
      <c r="H125" s="96">
        <f t="shared" si="2"/>
        <v>73</v>
      </c>
      <c r="I125" s="96" t="str">
        <f t="shared" si="3"/>
        <v>C</v>
      </c>
    </row>
    <row r="126" spans="1:9" x14ac:dyDescent="0.3">
      <c r="A126" t="s">
        <v>224</v>
      </c>
      <c r="B126">
        <v>91</v>
      </c>
      <c r="C126">
        <v>41</v>
      </c>
      <c r="D126">
        <v>81</v>
      </c>
      <c r="E126">
        <v>61</v>
      </c>
      <c r="F126">
        <v>5</v>
      </c>
      <c r="G126" s="96" t="s">
        <v>95</v>
      </c>
      <c r="H126" s="96">
        <f t="shared" si="2"/>
        <v>68.5</v>
      </c>
      <c r="I126" s="96" t="str">
        <f t="shared" si="3"/>
        <v>D</v>
      </c>
    </row>
    <row r="127" spans="1:9" x14ac:dyDescent="0.3">
      <c r="A127" t="s">
        <v>225</v>
      </c>
      <c r="B127">
        <v>100</v>
      </c>
      <c r="C127">
        <v>96</v>
      </c>
      <c r="D127">
        <v>100</v>
      </c>
      <c r="E127">
        <v>94</v>
      </c>
      <c r="F127">
        <v>3</v>
      </c>
      <c r="G127" s="96" t="s">
        <v>95</v>
      </c>
      <c r="H127" s="96">
        <f t="shared" si="2"/>
        <v>97.5</v>
      </c>
      <c r="I127" s="96" t="str">
        <f t="shared" si="3"/>
        <v>A</v>
      </c>
    </row>
    <row r="128" spans="1:9" x14ac:dyDescent="0.3">
      <c r="A128" t="s">
        <v>226</v>
      </c>
      <c r="B128">
        <v>100</v>
      </c>
      <c r="C128">
        <v>63</v>
      </c>
      <c r="D128">
        <v>100</v>
      </c>
      <c r="E128">
        <v>69</v>
      </c>
      <c r="F128">
        <v>7</v>
      </c>
      <c r="G128" s="96" t="s">
        <v>95</v>
      </c>
      <c r="H128" s="96">
        <f t="shared" si="2"/>
        <v>83</v>
      </c>
      <c r="I128" s="96" t="str">
        <f t="shared" si="3"/>
        <v>F</v>
      </c>
    </row>
    <row r="129" spans="1:9" x14ac:dyDescent="0.3">
      <c r="A129" t="s">
        <v>227</v>
      </c>
      <c r="B129">
        <v>88</v>
      </c>
      <c r="C129">
        <v>46</v>
      </c>
      <c r="D129">
        <v>78</v>
      </c>
      <c r="E129">
        <v>81</v>
      </c>
      <c r="F129">
        <v>7</v>
      </c>
      <c r="G129" s="96" t="s">
        <v>95</v>
      </c>
      <c r="H129" s="96">
        <f t="shared" si="2"/>
        <v>73.25</v>
      </c>
      <c r="I129" s="96" t="str">
        <f t="shared" si="3"/>
        <v>F</v>
      </c>
    </row>
    <row r="130" spans="1:9" x14ac:dyDescent="0.3">
      <c r="A130" t="s">
        <v>228</v>
      </c>
      <c r="B130">
        <v>100</v>
      </c>
      <c r="C130">
        <v>50</v>
      </c>
      <c r="D130">
        <v>100</v>
      </c>
      <c r="E130">
        <v>100</v>
      </c>
      <c r="F130">
        <v>5</v>
      </c>
      <c r="G130" s="96" t="s">
        <v>95</v>
      </c>
      <c r="H130" s="96">
        <f t="shared" si="2"/>
        <v>87.5</v>
      </c>
      <c r="I130" s="96" t="str">
        <f t="shared" si="3"/>
        <v>B</v>
      </c>
    </row>
    <row r="131" spans="1:9" x14ac:dyDescent="0.3">
      <c r="A131" t="s">
        <v>229</v>
      </c>
      <c r="B131">
        <v>70</v>
      </c>
      <c r="C131">
        <v>71</v>
      </c>
      <c r="D131">
        <v>60</v>
      </c>
      <c r="E131">
        <v>56</v>
      </c>
      <c r="F131">
        <v>5</v>
      </c>
      <c r="G131" s="96" t="s">
        <v>97</v>
      </c>
      <c r="H131" s="96">
        <f t="shared" ref="H131:H168" si="4">AVERAGE(B131,C131,D131,E131)</f>
        <v>64.25</v>
      </c>
      <c r="I131" s="96" t="str">
        <f t="shared" ref="I131:I168" si="5">IF($G131="Y",IF(OR($H131&lt;$L$4,$F131&gt;=6),$M$2,"P"),IF($F131&lt;6,VLOOKUP($H131,$L$1:$M$6,2,TRUE),$M$2))</f>
        <v>F</v>
      </c>
    </row>
    <row r="132" spans="1:9" x14ac:dyDescent="0.3">
      <c r="A132" t="s">
        <v>230</v>
      </c>
      <c r="B132">
        <v>76</v>
      </c>
      <c r="C132">
        <v>78</v>
      </c>
      <c r="D132">
        <v>66</v>
      </c>
      <c r="E132">
        <v>69</v>
      </c>
      <c r="F132">
        <v>6</v>
      </c>
      <c r="G132" s="96" t="s">
        <v>95</v>
      </c>
      <c r="H132" s="96">
        <f t="shared" si="4"/>
        <v>72.25</v>
      </c>
      <c r="I132" s="96" t="str">
        <f t="shared" si="5"/>
        <v>F</v>
      </c>
    </row>
    <row r="133" spans="1:9" x14ac:dyDescent="0.3">
      <c r="A133" t="s">
        <v>231</v>
      </c>
      <c r="B133">
        <v>69</v>
      </c>
      <c r="C133">
        <v>99</v>
      </c>
      <c r="D133">
        <v>59</v>
      </c>
      <c r="E133">
        <v>69</v>
      </c>
      <c r="F133">
        <v>6</v>
      </c>
      <c r="G133" s="96" t="s">
        <v>95</v>
      </c>
      <c r="H133" s="96">
        <f t="shared" si="4"/>
        <v>74</v>
      </c>
      <c r="I133" s="96" t="str">
        <f t="shared" si="5"/>
        <v>F</v>
      </c>
    </row>
    <row r="134" spans="1:9" x14ac:dyDescent="0.3">
      <c r="A134" t="s">
        <v>232</v>
      </c>
      <c r="B134">
        <v>84</v>
      </c>
      <c r="C134">
        <v>58</v>
      </c>
      <c r="D134">
        <v>74</v>
      </c>
      <c r="E134">
        <v>100</v>
      </c>
      <c r="F134">
        <v>7</v>
      </c>
      <c r="G134" s="96" t="s">
        <v>97</v>
      </c>
      <c r="H134" s="96">
        <f t="shared" si="4"/>
        <v>79</v>
      </c>
      <c r="I134" s="96" t="str">
        <f t="shared" si="5"/>
        <v>F</v>
      </c>
    </row>
    <row r="135" spans="1:9" x14ac:dyDescent="0.3">
      <c r="A135" t="s">
        <v>233</v>
      </c>
      <c r="B135">
        <v>100</v>
      </c>
      <c r="C135">
        <v>61</v>
      </c>
      <c r="D135">
        <v>94</v>
      </c>
      <c r="E135">
        <v>88</v>
      </c>
      <c r="F135">
        <v>5</v>
      </c>
      <c r="G135" s="96" t="s">
        <v>95</v>
      </c>
      <c r="H135" s="96">
        <f t="shared" si="4"/>
        <v>85.75</v>
      </c>
      <c r="I135" s="96" t="str">
        <f t="shared" si="5"/>
        <v>B</v>
      </c>
    </row>
    <row r="136" spans="1:9" x14ac:dyDescent="0.3">
      <c r="A136" t="s">
        <v>234</v>
      </c>
      <c r="B136">
        <v>78</v>
      </c>
      <c r="C136">
        <v>70</v>
      </c>
      <c r="D136">
        <v>68</v>
      </c>
      <c r="E136">
        <v>45</v>
      </c>
      <c r="F136">
        <v>8</v>
      </c>
      <c r="G136" s="96" t="s">
        <v>97</v>
      </c>
      <c r="H136" s="96">
        <f t="shared" si="4"/>
        <v>65.25</v>
      </c>
      <c r="I136" s="96" t="str">
        <f t="shared" si="5"/>
        <v>F</v>
      </c>
    </row>
    <row r="137" spans="1:9" x14ac:dyDescent="0.3">
      <c r="A137" t="s">
        <v>235</v>
      </c>
      <c r="B137">
        <v>100</v>
      </c>
      <c r="C137">
        <v>100</v>
      </c>
      <c r="D137">
        <v>97</v>
      </c>
      <c r="E137">
        <v>66</v>
      </c>
      <c r="F137">
        <v>5</v>
      </c>
      <c r="G137" s="96" t="s">
        <v>97</v>
      </c>
      <c r="H137" s="96">
        <f t="shared" si="4"/>
        <v>90.75</v>
      </c>
      <c r="I137" s="96" t="str">
        <f t="shared" si="5"/>
        <v>P</v>
      </c>
    </row>
    <row r="138" spans="1:9" x14ac:dyDescent="0.3">
      <c r="A138" t="s">
        <v>236</v>
      </c>
      <c r="B138">
        <v>91</v>
      </c>
      <c r="C138">
        <v>58</v>
      </c>
      <c r="D138">
        <v>81</v>
      </c>
      <c r="E138">
        <v>52</v>
      </c>
      <c r="F138">
        <v>6</v>
      </c>
      <c r="G138" s="96" t="s">
        <v>95</v>
      </c>
      <c r="H138" s="96">
        <f t="shared" si="4"/>
        <v>70.5</v>
      </c>
      <c r="I138" s="96" t="str">
        <f t="shared" si="5"/>
        <v>F</v>
      </c>
    </row>
    <row r="139" spans="1:9" x14ac:dyDescent="0.3">
      <c r="A139" t="s">
        <v>237</v>
      </c>
      <c r="B139">
        <v>69</v>
      </c>
      <c r="C139">
        <v>61</v>
      </c>
      <c r="D139">
        <v>59</v>
      </c>
      <c r="E139">
        <v>47</v>
      </c>
      <c r="F139">
        <v>4</v>
      </c>
      <c r="G139" s="96" t="s">
        <v>95</v>
      </c>
      <c r="H139" s="96">
        <f t="shared" si="4"/>
        <v>59</v>
      </c>
      <c r="I139" s="96" t="str">
        <f t="shared" si="5"/>
        <v>F</v>
      </c>
    </row>
    <row r="140" spans="1:9" x14ac:dyDescent="0.3">
      <c r="A140" t="s">
        <v>238</v>
      </c>
      <c r="B140">
        <v>100</v>
      </c>
      <c r="C140">
        <v>55</v>
      </c>
      <c r="D140">
        <v>95</v>
      </c>
      <c r="E140">
        <v>96</v>
      </c>
      <c r="F140">
        <v>11</v>
      </c>
      <c r="G140" s="96" t="s">
        <v>97</v>
      </c>
      <c r="H140" s="96">
        <f t="shared" si="4"/>
        <v>86.5</v>
      </c>
      <c r="I140" s="96" t="str">
        <f t="shared" si="5"/>
        <v>F</v>
      </c>
    </row>
    <row r="141" spans="1:9" x14ac:dyDescent="0.3">
      <c r="A141" t="s">
        <v>239</v>
      </c>
      <c r="B141">
        <v>83</v>
      </c>
      <c r="C141">
        <v>89</v>
      </c>
      <c r="D141">
        <v>73</v>
      </c>
      <c r="E141">
        <v>74</v>
      </c>
      <c r="F141">
        <v>5</v>
      </c>
      <c r="G141" s="96" t="s">
        <v>95</v>
      </c>
      <c r="H141" s="96">
        <f t="shared" si="4"/>
        <v>79.75</v>
      </c>
      <c r="I141" s="96" t="str">
        <f t="shared" si="5"/>
        <v>C</v>
      </c>
    </row>
    <row r="142" spans="1:9" x14ac:dyDescent="0.3">
      <c r="A142" t="s">
        <v>240</v>
      </c>
      <c r="B142">
        <v>68</v>
      </c>
      <c r="C142">
        <v>62</v>
      </c>
      <c r="D142">
        <v>58</v>
      </c>
      <c r="E142">
        <v>69</v>
      </c>
      <c r="F142">
        <v>8</v>
      </c>
      <c r="G142" s="96" t="s">
        <v>95</v>
      </c>
      <c r="H142" s="96">
        <f t="shared" si="4"/>
        <v>64.25</v>
      </c>
      <c r="I142" s="96" t="str">
        <f t="shared" si="5"/>
        <v>F</v>
      </c>
    </row>
    <row r="143" spans="1:9" x14ac:dyDescent="0.3">
      <c r="A143" t="s">
        <v>241</v>
      </c>
      <c r="B143">
        <v>52</v>
      </c>
      <c r="C143">
        <v>33</v>
      </c>
      <c r="D143">
        <v>42</v>
      </c>
      <c r="E143">
        <v>100</v>
      </c>
      <c r="F143">
        <v>5</v>
      </c>
      <c r="G143" s="96" t="s">
        <v>95</v>
      </c>
      <c r="H143" s="96">
        <f t="shared" si="4"/>
        <v>56.75</v>
      </c>
      <c r="I143" s="96" t="str">
        <f t="shared" si="5"/>
        <v>F</v>
      </c>
    </row>
    <row r="144" spans="1:9" x14ac:dyDescent="0.3">
      <c r="A144" t="s">
        <v>242</v>
      </c>
      <c r="B144">
        <v>91</v>
      </c>
      <c r="C144">
        <v>44</v>
      </c>
      <c r="D144">
        <v>81</v>
      </c>
      <c r="E144">
        <v>60</v>
      </c>
      <c r="F144">
        <v>5</v>
      </c>
      <c r="G144" s="96" t="s">
        <v>95</v>
      </c>
      <c r="H144" s="96">
        <f t="shared" si="4"/>
        <v>69</v>
      </c>
      <c r="I144" s="96" t="str">
        <f t="shared" si="5"/>
        <v>D</v>
      </c>
    </row>
    <row r="145" spans="1:9" x14ac:dyDescent="0.3">
      <c r="A145" t="s">
        <v>243</v>
      </c>
      <c r="B145">
        <v>87</v>
      </c>
      <c r="C145">
        <v>87</v>
      </c>
      <c r="D145">
        <v>77</v>
      </c>
      <c r="E145">
        <v>100</v>
      </c>
      <c r="F145">
        <v>8</v>
      </c>
      <c r="G145" s="96" t="s">
        <v>97</v>
      </c>
      <c r="H145" s="96">
        <f t="shared" si="4"/>
        <v>87.75</v>
      </c>
      <c r="I145" s="96" t="str">
        <f t="shared" si="5"/>
        <v>F</v>
      </c>
    </row>
    <row r="146" spans="1:9" x14ac:dyDescent="0.3">
      <c r="A146" t="s">
        <v>244</v>
      </c>
      <c r="B146">
        <v>63</v>
      </c>
      <c r="C146">
        <v>69</v>
      </c>
      <c r="D146">
        <v>53</v>
      </c>
      <c r="E146">
        <v>59</v>
      </c>
      <c r="F146">
        <v>6</v>
      </c>
      <c r="G146" s="96" t="s">
        <v>97</v>
      </c>
      <c r="H146" s="96">
        <f t="shared" si="4"/>
        <v>61</v>
      </c>
      <c r="I146" s="96" t="str">
        <f t="shared" si="5"/>
        <v>F</v>
      </c>
    </row>
    <row r="147" spans="1:9" x14ac:dyDescent="0.3">
      <c r="A147" t="s">
        <v>245</v>
      </c>
      <c r="B147">
        <v>86</v>
      </c>
      <c r="C147">
        <v>60</v>
      </c>
      <c r="D147">
        <v>76</v>
      </c>
      <c r="E147">
        <v>57</v>
      </c>
      <c r="F147">
        <v>4</v>
      </c>
      <c r="G147" s="96" t="s">
        <v>95</v>
      </c>
      <c r="H147" s="96">
        <f t="shared" si="4"/>
        <v>69.75</v>
      </c>
      <c r="I147" s="96" t="str">
        <f t="shared" si="5"/>
        <v>D</v>
      </c>
    </row>
    <row r="148" spans="1:9" x14ac:dyDescent="0.3">
      <c r="A148" t="s">
        <v>246</v>
      </c>
      <c r="B148">
        <v>100</v>
      </c>
      <c r="C148">
        <v>58</v>
      </c>
      <c r="D148">
        <v>97</v>
      </c>
      <c r="E148">
        <v>100</v>
      </c>
      <c r="F148">
        <v>2</v>
      </c>
      <c r="G148" s="96" t="s">
        <v>95</v>
      </c>
      <c r="H148" s="96">
        <f t="shared" si="4"/>
        <v>88.75</v>
      </c>
      <c r="I148" s="96" t="str">
        <f t="shared" si="5"/>
        <v>B</v>
      </c>
    </row>
    <row r="149" spans="1:9" x14ac:dyDescent="0.3">
      <c r="A149" t="s">
        <v>247</v>
      </c>
      <c r="B149">
        <v>70</v>
      </c>
      <c r="C149">
        <v>64</v>
      </c>
      <c r="D149">
        <v>60</v>
      </c>
      <c r="E149">
        <v>80</v>
      </c>
      <c r="F149">
        <v>4</v>
      </c>
      <c r="G149" s="96" t="s">
        <v>95</v>
      </c>
      <c r="H149" s="96">
        <f t="shared" si="4"/>
        <v>68.5</v>
      </c>
      <c r="I149" s="96" t="str">
        <f t="shared" si="5"/>
        <v>D</v>
      </c>
    </row>
    <row r="150" spans="1:9" x14ac:dyDescent="0.3">
      <c r="A150" t="s">
        <v>248</v>
      </c>
      <c r="B150">
        <v>84</v>
      </c>
      <c r="C150">
        <v>67</v>
      </c>
      <c r="D150">
        <v>74</v>
      </c>
      <c r="E150">
        <v>81</v>
      </c>
      <c r="F150">
        <v>4</v>
      </c>
      <c r="G150" s="96" t="s">
        <v>95</v>
      </c>
      <c r="H150" s="96">
        <f t="shared" si="4"/>
        <v>76.5</v>
      </c>
      <c r="I150" s="96" t="str">
        <f t="shared" si="5"/>
        <v>C</v>
      </c>
    </row>
    <row r="151" spans="1:9" x14ac:dyDescent="0.3">
      <c r="A151" t="s">
        <v>249</v>
      </c>
      <c r="B151">
        <v>58</v>
      </c>
      <c r="C151">
        <v>43</v>
      </c>
      <c r="D151">
        <v>48</v>
      </c>
      <c r="E151">
        <v>84</v>
      </c>
      <c r="F151">
        <v>6</v>
      </c>
      <c r="G151" s="96" t="s">
        <v>95</v>
      </c>
      <c r="H151" s="96">
        <f t="shared" si="4"/>
        <v>58.25</v>
      </c>
      <c r="I151" s="96" t="str">
        <f t="shared" si="5"/>
        <v>F</v>
      </c>
    </row>
    <row r="152" spans="1:9" x14ac:dyDescent="0.3">
      <c r="A152" t="s">
        <v>250</v>
      </c>
      <c r="B152">
        <v>78</v>
      </c>
      <c r="C152">
        <v>72</v>
      </c>
      <c r="D152">
        <v>68</v>
      </c>
      <c r="E152">
        <v>73</v>
      </c>
      <c r="F152">
        <v>9</v>
      </c>
      <c r="G152" s="96" t="s">
        <v>95</v>
      </c>
      <c r="H152" s="96">
        <f t="shared" si="4"/>
        <v>72.75</v>
      </c>
      <c r="I152" s="96" t="str">
        <f t="shared" si="5"/>
        <v>F</v>
      </c>
    </row>
    <row r="153" spans="1:9" x14ac:dyDescent="0.3">
      <c r="A153" t="s">
        <v>251</v>
      </c>
      <c r="B153">
        <v>64</v>
      </c>
      <c r="C153">
        <v>32</v>
      </c>
      <c r="D153">
        <v>54</v>
      </c>
      <c r="E153">
        <v>82</v>
      </c>
      <c r="F153">
        <v>3</v>
      </c>
      <c r="G153" s="96" t="s">
        <v>95</v>
      </c>
      <c r="H153" s="96">
        <f t="shared" si="4"/>
        <v>58</v>
      </c>
      <c r="I153" s="96" t="str">
        <f t="shared" si="5"/>
        <v>F</v>
      </c>
    </row>
    <row r="154" spans="1:9" x14ac:dyDescent="0.3">
      <c r="A154" t="s">
        <v>252</v>
      </c>
      <c r="B154">
        <v>100</v>
      </c>
      <c r="C154">
        <v>77</v>
      </c>
      <c r="D154">
        <v>97</v>
      </c>
      <c r="E154">
        <v>84</v>
      </c>
      <c r="F154">
        <v>4</v>
      </c>
      <c r="G154" s="96" t="s">
        <v>95</v>
      </c>
      <c r="H154" s="96">
        <f t="shared" si="4"/>
        <v>89.5</v>
      </c>
      <c r="I154" s="96" t="str">
        <f t="shared" si="5"/>
        <v>B</v>
      </c>
    </row>
    <row r="155" spans="1:9" x14ac:dyDescent="0.3">
      <c r="A155" t="s">
        <v>253</v>
      </c>
      <c r="B155">
        <v>100</v>
      </c>
      <c r="C155">
        <v>73</v>
      </c>
      <c r="D155">
        <v>100</v>
      </c>
      <c r="E155">
        <v>100</v>
      </c>
      <c r="F155">
        <v>8</v>
      </c>
      <c r="G155" s="96" t="s">
        <v>95</v>
      </c>
      <c r="H155" s="96">
        <f t="shared" si="4"/>
        <v>93.25</v>
      </c>
      <c r="I155" s="96" t="str">
        <f t="shared" si="5"/>
        <v>F</v>
      </c>
    </row>
    <row r="156" spans="1:9" x14ac:dyDescent="0.3">
      <c r="A156" t="s">
        <v>254</v>
      </c>
      <c r="B156">
        <v>100</v>
      </c>
      <c r="C156">
        <v>68</v>
      </c>
      <c r="D156">
        <v>100</v>
      </c>
      <c r="E156">
        <v>58</v>
      </c>
      <c r="F156">
        <v>4</v>
      </c>
      <c r="G156" s="96" t="s">
        <v>95</v>
      </c>
      <c r="H156" s="96">
        <f t="shared" si="4"/>
        <v>81.5</v>
      </c>
      <c r="I156" s="96" t="str">
        <f t="shared" si="5"/>
        <v>B</v>
      </c>
    </row>
    <row r="157" spans="1:9" x14ac:dyDescent="0.3">
      <c r="A157" t="s">
        <v>255</v>
      </c>
      <c r="B157">
        <v>100</v>
      </c>
      <c r="C157">
        <v>99</v>
      </c>
      <c r="D157">
        <v>100</v>
      </c>
      <c r="E157">
        <v>100</v>
      </c>
      <c r="F157">
        <v>7</v>
      </c>
      <c r="G157" s="96" t="s">
        <v>95</v>
      </c>
      <c r="H157" s="96">
        <f t="shared" si="4"/>
        <v>99.75</v>
      </c>
      <c r="I157" s="96" t="str">
        <f t="shared" si="5"/>
        <v>F</v>
      </c>
    </row>
    <row r="158" spans="1:9" x14ac:dyDescent="0.3">
      <c r="A158" t="s">
        <v>256</v>
      </c>
      <c r="B158">
        <v>79</v>
      </c>
      <c r="C158">
        <v>95</v>
      </c>
      <c r="D158">
        <v>69</v>
      </c>
      <c r="E158">
        <v>62</v>
      </c>
      <c r="F158">
        <v>4</v>
      </c>
      <c r="G158" s="96" t="s">
        <v>95</v>
      </c>
      <c r="H158" s="96">
        <f t="shared" si="4"/>
        <v>76.25</v>
      </c>
      <c r="I158" s="96" t="str">
        <f t="shared" si="5"/>
        <v>C</v>
      </c>
    </row>
    <row r="159" spans="1:9" x14ac:dyDescent="0.3">
      <c r="A159" t="s">
        <v>257</v>
      </c>
      <c r="B159">
        <v>82</v>
      </c>
      <c r="C159">
        <v>64</v>
      </c>
      <c r="D159">
        <v>72</v>
      </c>
      <c r="E159">
        <v>68</v>
      </c>
      <c r="F159">
        <v>5</v>
      </c>
      <c r="G159" s="96" t="s">
        <v>95</v>
      </c>
      <c r="H159" s="96">
        <f t="shared" si="4"/>
        <v>71.5</v>
      </c>
      <c r="I159" s="96" t="str">
        <f t="shared" si="5"/>
        <v>C</v>
      </c>
    </row>
    <row r="160" spans="1:9" x14ac:dyDescent="0.3">
      <c r="A160" t="s">
        <v>258</v>
      </c>
      <c r="B160">
        <v>100</v>
      </c>
      <c r="C160">
        <v>68</v>
      </c>
      <c r="D160">
        <v>100</v>
      </c>
      <c r="E160">
        <v>98</v>
      </c>
      <c r="F160">
        <v>5</v>
      </c>
      <c r="G160" s="96" t="s">
        <v>97</v>
      </c>
      <c r="H160" s="96">
        <f t="shared" si="4"/>
        <v>91.5</v>
      </c>
      <c r="I160" s="96" t="str">
        <f t="shared" si="5"/>
        <v>P</v>
      </c>
    </row>
    <row r="161" spans="1:9" x14ac:dyDescent="0.3">
      <c r="A161" t="s">
        <v>259</v>
      </c>
      <c r="B161">
        <v>100</v>
      </c>
      <c r="C161">
        <v>76</v>
      </c>
      <c r="D161">
        <v>96</v>
      </c>
      <c r="E161">
        <v>80</v>
      </c>
      <c r="F161">
        <v>5</v>
      </c>
      <c r="G161" s="96" t="s">
        <v>97</v>
      </c>
      <c r="H161" s="96">
        <f t="shared" si="4"/>
        <v>88</v>
      </c>
      <c r="I161" s="96" t="str">
        <f t="shared" si="5"/>
        <v>P</v>
      </c>
    </row>
    <row r="162" spans="1:9" x14ac:dyDescent="0.3">
      <c r="A162" t="s">
        <v>260</v>
      </c>
      <c r="B162">
        <v>91</v>
      </c>
      <c r="C162">
        <v>67</v>
      </c>
      <c r="D162">
        <v>81</v>
      </c>
      <c r="E162">
        <v>57</v>
      </c>
      <c r="F162">
        <v>2</v>
      </c>
      <c r="G162" s="96" t="s">
        <v>95</v>
      </c>
      <c r="H162" s="96">
        <f t="shared" si="4"/>
        <v>74</v>
      </c>
      <c r="I162" s="96" t="str">
        <f t="shared" si="5"/>
        <v>C</v>
      </c>
    </row>
    <row r="163" spans="1:9" x14ac:dyDescent="0.3">
      <c r="A163" t="s">
        <v>261</v>
      </c>
      <c r="B163">
        <v>82</v>
      </c>
      <c r="C163">
        <v>86</v>
      </c>
      <c r="D163">
        <v>72</v>
      </c>
      <c r="E163">
        <v>89</v>
      </c>
      <c r="F163">
        <v>8</v>
      </c>
      <c r="G163" s="96" t="s">
        <v>97</v>
      </c>
      <c r="H163" s="96">
        <f t="shared" si="4"/>
        <v>82.25</v>
      </c>
      <c r="I163" s="96" t="str">
        <f t="shared" si="5"/>
        <v>F</v>
      </c>
    </row>
    <row r="164" spans="1:9" x14ac:dyDescent="0.3">
      <c r="A164" t="s">
        <v>262</v>
      </c>
      <c r="B164">
        <v>66</v>
      </c>
      <c r="C164">
        <v>51</v>
      </c>
      <c r="D164">
        <v>56</v>
      </c>
      <c r="E164">
        <v>35</v>
      </c>
      <c r="F164">
        <v>3</v>
      </c>
      <c r="G164" s="96" t="s">
        <v>95</v>
      </c>
      <c r="H164" s="96">
        <f t="shared" si="4"/>
        <v>52</v>
      </c>
      <c r="I164" s="96" t="str">
        <f t="shared" si="5"/>
        <v>F</v>
      </c>
    </row>
    <row r="165" spans="1:9" x14ac:dyDescent="0.3">
      <c r="A165" t="s">
        <v>263</v>
      </c>
      <c r="B165">
        <v>98</v>
      </c>
      <c r="C165">
        <v>40</v>
      </c>
      <c r="D165">
        <v>88</v>
      </c>
      <c r="E165">
        <v>80</v>
      </c>
      <c r="F165">
        <v>1</v>
      </c>
      <c r="G165" s="96" t="s">
        <v>95</v>
      </c>
      <c r="H165" s="96">
        <f t="shared" si="4"/>
        <v>76.5</v>
      </c>
      <c r="I165" s="96" t="str">
        <f t="shared" si="5"/>
        <v>C</v>
      </c>
    </row>
    <row r="166" spans="1:9" x14ac:dyDescent="0.3">
      <c r="A166" t="s">
        <v>264</v>
      </c>
      <c r="B166">
        <v>94</v>
      </c>
      <c r="C166">
        <v>43</v>
      </c>
      <c r="D166">
        <v>84</v>
      </c>
      <c r="E166">
        <v>86</v>
      </c>
      <c r="F166">
        <v>6</v>
      </c>
      <c r="G166" s="96" t="s">
        <v>95</v>
      </c>
      <c r="H166" s="96">
        <f t="shared" si="4"/>
        <v>76.75</v>
      </c>
      <c r="I166" s="96" t="str">
        <f t="shared" si="5"/>
        <v>F</v>
      </c>
    </row>
    <row r="167" spans="1:9" x14ac:dyDescent="0.3">
      <c r="A167" t="s">
        <v>265</v>
      </c>
      <c r="B167">
        <v>52</v>
      </c>
      <c r="C167">
        <v>67</v>
      </c>
      <c r="D167">
        <v>42</v>
      </c>
      <c r="E167">
        <v>100</v>
      </c>
      <c r="F167">
        <v>7</v>
      </c>
      <c r="G167" s="96" t="s">
        <v>95</v>
      </c>
      <c r="H167" s="96">
        <f t="shared" si="4"/>
        <v>65.25</v>
      </c>
      <c r="I167" s="96" t="str">
        <f t="shared" si="5"/>
        <v>F</v>
      </c>
    </row>
    <row r="168" spans="1:9" x14ac:dyDescent="0.3">
      <c r="A168" t="s">
        <v>266</v>
      </c>
      <c r="B168">
        <v>100</v>
      </c>
      <c r="C168">
        <v>74</v>
      </c>
      <c r="D168">
        <v>92</v>
      </c>
      <c r="E168">
        <v>63</v>
      </c>
      <c r="F168">
        <v>5</v>
      </c>
      <c r="G168" s="96" t="s">
        <v>95</v>
      </c>
      <c r="H168" s="96">
        <f t="shared" si="4"/>
        <v>82.25</v>
      </c>
      <c r="I168" s="96" t="str">
        <f t="shared" si="5"/>
        <v>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7"/>
  <sheetViews>
    <sheetView workbookViewId="0">
      <selection activeCell="I15" sqref="I15"/>
    </sheetView>
  </sheetViews>
  <sheetFormatPr defaultColWidth="8.77734375" defaultRowHeight="14.4" x14ac:dyDescent="0.3"/>
  <cols>
    <col min="1" max="1" width="14.44140625" style="71" bestFit="1" customWidth="1"/>
    <col min="2" max="2" width="10.6640625" style="71" customWidth="1"/>
    <col min="3" max="3" width="12.6640625" style="71" bestFit="1" customWidth="1"/>
    <col min="4" max="4" width="15.33203125" style="71" bestFit="1" customWidth="1"/>
    <col min="5" max="5" width="15" style="71" customWidth="1"/>
    <col min="6" max="6" width="7.33203125" style="72" bestFit="1" customWidth="1"/>
    <col min="7" max="7" width="15.33203125" style="71" customWidth="1"/>
    <col min="8" max="8" width="11.44140625" style="71" bestFit="1" customWidth="1"/>
    <col min="9" max="9" width="8.77734375" style="71"/>
    <col min="10" max="10" width="14.33203125" style="71" customWidth="1"/>
    <col min="11" max="12" width="17.33203125" style="71" customWidth="1"/>
    <col min="13" max="13" width="18.6640625" style="71" customWidth="1"/>
    <col min="14" max="14" width="8.77734375" style="71" customWidth="1"/>
    <col min="15" max="16384" width="8.77734375" style="71"/>
  </cols>
  <sheetData>
    <row r="1" spans="1:16" ht="21" x14ac:dyDescent="0.4">
      <c r="A1" s="92" t="s">
        <v>267</v>
      </c>
      <c r="B1" s="93"/>
      <c r="C1" s="93"/>
      <c r="D1" s="93"/>
      <c r="E1" s="93"/>
      <c r="F1" s="94"/>
      <c r="G1" s="93"/>
      <c r="H1" s="93"/>
      <c r="J1" s="164" t="s">
        <v>268</v>
      </c>
      <c r="K1" s="164"/>
      <c r="L1" s="164"/>
      <c r="M1" s="164"/>
    </row>
    <row r="2" spans="1:16" ht="15.6" x14ac:dyDescent="0.3">
      <c r="J2" s="165" t="s">
        <v>493</v>
      </c>
      <c r="K2" s="165"/>
      <c r="L2" s="88"/>
      <c r="M2" s="88"/>
      <c r="N2" s="74"/>
      <c r="O2" s="74"/>
    </row>
    <row r="3" spans="1:16" ht="28.8" x14ac:dyDescent="0.3">
      <c r="G3" s="75" t="s">
        <v>269</v>
      </c>
      <c r="H3" s="75" t="s">
        <v>270</v>
      </c>
      <c r="J3" s="87" t="s">
        <v>271</v>
      </c>
      <c r="K3" s="87" t="s">
        <v>272</v>
      </c>
      <c r="L3" s="89" t="s">
        <v>273</v>
      </c>
      <c r="M3" s="89" t="s">
        <v>274</v>
      </c>
      <c r="N3" s="75"/>
      <c r="O3" s="75"/>
      <c r="P3" s="76"/>
    </row>
    <row r="4" spans="1:16" x14ac:dyDescent="0.3">
      <c r="A4" s="90" t="s">
        <v>71</v>
      </c>
      <c r="B4" s="90" t="s">
        <v>72</v>
      </c>
      <c r="C4" s="91" t="s">
        <v>275</v>
      </c>
      <c r="D4" s="90" t="s">
        <v>276</v>
      </c>
      <c r="E4" s="90" t="s">
        <v>277</v>
      </c>
      <c r="F4" s="91" t="s">
        <v>278</v>
      </c>
      <c r="G4" s="90" t="s">
        <v>279</v>
      </c>
      <c r="H4" s="90" t="s">
        <v>279</v>
      </c>
      <c r="J4" s="77">
        <v>0</v>
      </c>
      <c r="K4" s="77">
        <v>35000</v>
      </c>
      <c r="L4" s="78">
        <v>0</v>
      </c>
      <c r="M4" s="79">
        <v>0.15</v>
      </c>
      <c r="N4" s="80"/>
      <c r="O4" s="79"/>
    </row>
    <row r="5" spans="1:16" x14ac:dyDescent="0.3">
      <c r="A5" s="71" t="s">
        <v>280</v>
      </c>
      <c r="B5" s="71" t="s">
        <v>281</v>
      </c>
      <c r="C5" s="77">
        <v>376969</v>
      </c>
      <c r="D5" s="81">
        <v>7510.68</v>
      </c>
      <c r="E5" s="82">
        <f>C5-D5</f>
        <v>369458.32</v>
      </c>
      <c r="F5" s="72" t="s">
        <v>282</v>
      </c>
      <c r="G5" s="81">
        <f>IF(AND($F5="No",$E5&gt;0),(VLOOKUP($E5,$J$4:$L$8,3,TRUE))+(VLOOKUP($E5,$J$4:$M$8,4,TRUE))*($E5-(VLOOKUP($E5,$J$3:$K$8,1,TRUE))),0)</f>
        <v>102810.412</v>
      </c>
      <c r="H5" s="83">
        <f>IF(AND($F5="No",$E5&gt;0),(VLOOKUP($E5,$J$4:$L$8,3,TRUE))+(VLOOKUP($E5,$J$4:$M$8,4,TRUE))*($E5-(VLOOKUP($E5,$J$3:$K$8,1,TRUE))),0)</f>
        <v>102810.412</v>
      </c>
      <c r="J5" s="77">
        <v>35000</v>
      </c>
      <c r="K5" s="77">
        <v>75000</v>
      </c>
      <c r="L5" s="78">
        <v>8500</v>
      </c>
      <c r="M5" s="79">
        <v>0.25</v>
      </c>
      <c r="N5" s="80"/>
      <c r="O5" s="79"/>
      <c r="P5" s="72"/>
    </row>
    <row r="6" spans="1:16" x14ac:dyDescent="0.3">
      <c r="A6" s="71" t="s">
        <v>283</v>
      </c>
      <c r="B6" s="71" t="s">
        <v>284</v>
      </c>
      <c r="C6" s="77">
        <v>68207</v>
      </c>
      <c r="D6" s="81">
        <v>48299.040000000001</v>
      </c>
      <c r="E6" s="82">
        <f t="shared" ref="E6:E69" si="0">C6-D6</f>
        <v>19907.96</v>
      </c>
      <c r="F6" s="72" t="s">
        <v>282</v>
      </c>
      <c r="G6" s="81">
        <f t="shared" ref="G6:H69" si="1">IF(AND($F6="No",$E6&gt;0),(VLOOKUP($E6,$J$4:$L$8,3,TRUE))+(VLOOKUP($E6,$J$4:$M$8,4,TRUE))*($E6-(VLOOKUP($E6,$J$3:$K$8,1,TRUE))),0)</f>
        <v>2986.194</v>
      </c>
      <c r="H6" s="83">
        <f t="shared" si="1"/>
        <v>2986.194</v>
      </c>
      <c r="J6" s="77">
        <v>75000</v>
      </c>
      <c r="K6" s="77">
        <v>115000</v>
      </c>
      <c r="L6" s="78">
        <v>14750</v>
      </c>
      <c r="M6" s="79">
        <v>0.34</v>
      </c>
      <c r="N6" s="80"/>
      <c r="O6" s="79"/>
      <c r="P6" s="72"/>
    </row>
    <row r="7" spans="1:16" x14ac:dyDescent="0.3">
      <c r="A7" s="71" t="s">
        <v>285</v>
      </c>
      <c r="B7" s="71" t="s">
        <v>286</v>
      </c>
      <c r="C7" s="77">
        <v>175815</v>
      </c>
      <c r="D7" s="81">
        <v>50689.1</v>
      </c>
      <c r="E7" s="82">
        <f t="shared" si="0"/>
        <v>125125.9</v>
      </c>
      <c r="F7" s="84" t="s">
        <v>282</v>
      </c>
      <c r="G7" s="81">
        <f t="shared" si="1"/>
        <v>26949.100999999999</v>
      </c>
      <c r="H7" s="83">
        <f t="shared" si="1"/>
        <v>26949.100999999999</v>
      </c>
      <c r="J7" s="77">
        <v>115000</v>
      </c>
      <c r="K7" s="77">
        <v>175000</v>
      </c>
      <c r="L7" s="78">
        <v>23000</v>
      </c>
      <c r="M7" s="79">
        <v>0.39</v>
      </c>
      <c r="N7" s="80"/>
      <c r="O7" s="79"/>
      <c r="P7" s="72"/>
    </row>
    <row r="8" spans="1:16" x14ac:dyDescent="0.3">
      <c r="A8" s="71" t="s">
        <v>287</v>
      </c>
      <c r="B8" s="71" t="s">
        <v>288</v>
      </c>
      <c r="C8" s="77">
        <v>138763</v>
      </c>
      <c r="D8" s="81">
        <v>83929.9</v>
      </c>
      <c r="E8" s="82">
        <f t="shared" si="0"/>
        <v>54833.100000000006</v>
      </c>
      <c r="F8" s="72" t="s">
        <v>289</v>
      </c>
      <c r="G8" s="81">
        <f t="shared" si="1"/>
        <v>0</v>
      </c>
      <c r="H8" s="83">
        <f t="shared" si="1"/>
        <v>0</v>
      </c>
      <c r="J8" s="77">
        <v>175000</v>
      </c>
      <c r="K8" s="77"/>
      <c r="L8" s="78">
        <v>34750</v>
      </c>
      <c r="M8" s="79">
        <v>0.35</v>
      </c>
      <c r="N8" s="85"/>
      <c r="O8" s="79"/>
      <c r="P8" s="72"/>
    </row>
    <row r="9" spans="1:16" x14ac:dyDescent="0.3">
      <c r="A9" s="71" t="s">
        <v>290</v>
      </c>
      <c r="B9" s="71" t="s">
        <v>291</v>
      </c>
      <c r="C9" s="77">
        <v>309492</v>
      </c>
      <c r="D9" s="81">
        <v>64603.14</v>
      </c>
      <c r="E9" s="82">
        <f t="shared" si="0"/>
        <v>244888.86</v>
      </c>
      <c r="F9" s="72" t="s">
        <v>282</v>
      </c>
      <c r="G9" s="81">
        <f t="shared" si="1"/>
        <v>59211.100999999995</v>
      </c>
      <c r="H9" s="83">
        <f t="shared" si="1"/>
        <v>59211.100999999995</v>
      </c>
      <c r="J9" s="77"/>
      <c r="K9" s="77"/>
      <c r="L9" s="78"/>
      <c r="M9" s="79"/>
      <c r="N9" s="85"/>
      <c r="O9" s="79"/>
      <c r="P9" s="72"/>
    </row>
    <row r="10" spans="1:16" x14ac:dyDescent="0.3">
      <c r="A10" s="71" t="s">
        <v>292</v>
      </c>
      <c r="B10" s="71" t="s">
        <v>293</v>
      </c>
      <c r="C10" s="77">
        <v>42916</v>
      </c>
      <c r="D10" s="81">
        <v>45000</v>
      </c>
      <c r="E10" s="82">
        <f t="shared" si="0"/>
        <v>-2084</v>
      </c>
      <c r="F10" s="84" t="s">
        <v>282</v>
      </c>
      <c r="G10" s="81">
        <f t="shared" si="1"/>
        <v>0</v>
      </c>
      <c r="H10" s="83">
        <f t="shared" si="1"/>
        <v>0</v>
      </c>
    </row>
    <row r="11" spans="1:16" x14ac:dyDescent="0.3">
      <c r="A11" s="71" t="s">
        <v>294</v>
      </c>
      <c r="B11" s="71" t="s">
        <v>295</v>
      </c>
      <c r="C11" s="77">
        <v>56734</v>
      </c>
      <c r="D11" s="81">
        <v>548.34</v>
      </c>
      <c r="E11" s="82">
        <f t="shared" si="0"/>
        <v>56185.66</v>
      </c>
      <c r="F11" s="72" t="s">
        <v>289</v>
      </c>
      <c r="G11" s="81">
        <f t="shared" si="1"/>
        <v>0</v>
      </c>
      <c r="H11" s="83">
        <f t="shared" si="1"/>
        <v>0</v>
      </c>
    </row>
    <row r="12" spans="1:16" x14ac:dyDescent="0.3">
      <c r="A12" s="71" t="s">
        <v>296</v>
      </c>
      <c r="B12" s="71" t="s">
        <v>297</v>
      </c>
      <c r="C12" s="77">
        <v>97904</v>
      </c>
      <c r="D12" s="81">
        <v>51831.360000000001</v>
      </c>
      <c r="E12" s="82">
        <f t="shared" si="0"/>
        <v>46072.639999999999</v>
      </c>
      <c r="F12" s="72" t="s">
        <v>282</v>
      </c>
      <c r="G12" s="81">
        <f t="shared" si="1"/>
        <v>11268.16</v>
      </c>
      <c r="H12" s="83">
        <f t="shared" si="1"/>
        <v>11268.16</v>
      </c>
    </row>
    <row r="13" spans="1:16" x14ac:dyDescent="0.3">
      <c r="A13" s="71" t="s">
        <v>298</v>
      </c>
      <c r="B13" s="71" t="s">
        <v>299</v>
      </c>
      <c r="C13" s="77">
        <v>31730</v>
      </c>
      <c r="D13" s="81">
        <v>12546</v>
      </c>
      <c r="E13" s="82">
        <f t="shared" si="0"/>
        <v>19184</v>
      </c>
      <c r="F13" s="72" t="s">
        <v>289</v>
      </c>
      <c r="G13" s="81">
        <f t="shared" si="1"/>
        <v>0</v>
      </c>
      <c r="H13" s="83">
        <f t="shared" si="1"/>
        <v>0</v>
      </c>
    </row>
    <row r="14" spans="1:16" x14ac:dyDescent="0.3">
      <c r="A14" s="71" t="s">
        <v>300</v>
      </c>
      <c r="B14" s="71" t="s">
        <v>73</v>
      </c>
      <c r="C14" s="77">
        <v>18365</v>
      </c>
      <c r="D14" s="81">
        <v>7681.08</v>
      </c>
      <c r="E14" s="82">
        <f t="shared" si="0"/>
        <v>10683.92</v>
      </c>
      <c r="F14" s="72" t="s">
        <v>282</v>
      </c>
      <c r="G14" s="81">
        <f t="shared" si="1"/>
        <v>1602.588</v>
      </c>
      <c r="H14" s="83">
        <f t="shared" si="1"/>
        <v>1602.588</v>
      </c>
    </row>
    <row r="15" spans="1:16" x14ac:dyDescent="0.3">
      <c r="A15" s="73" t="s">
        <v>301</v>
      </c>
      <c r="B15" s="84" t="s">
        <v>73</v>
      </c>
      <c r="C15" s="77">
        <v>248802</v>
      </c>
      <c r="D15" s="81">
        <v>237380.16</v>
      </c>
      <c r="E15" s="82">
        <f t="shared" si="0"/>
        <v>11421.839999999997</v>
      </c>
      <c r="F15" s="72" t="s">
        <v>282</v>
      </c>
      <c r="G15" s="81">
        <f t="shared" si="1"/>
        <v>1713.2759999999994</v>
      </c>
      <c r="H15" s="83">
        <f t="shared" si="1"/>
        <v>1713.2759999999994</v>
      </c>
      <c r="J15" s="73"/>
    </row>
    <row r="16" spans="1:16" x14ac:dyDescent="0.3">
      <c r="A16" s="73" t="s">
        <v>302</v>
      </c>
      <c r="B16" s="84" t="s">
        <v>303</v>
      </c>
      <c r="C16" s="77">
        <v>269572</v>
      </c>
      <c r="D16" s="81">
        <v>88400.73</v>
      </c>
      <c r="E16" s="82">
        <f t="shared" si="0"/>
        <v>181171.27000000002</v>
      </c>
      <c r="F16" s="72" t="s">
        <v>282</v>
      </c>
      <c r="G16" s="81">
        <f t="shared" si="1"/>
        <v>36909.944500000005</v>
      </c>
      <c r="H16" s="83">
        <f t="shared" si="1"/>
        <v>36909.944500000005</v>
      </c>
      <c r="J16" s="73"/>
    </row>
    <row r="17" spans="1:14" x14ac:dyDescent="0.3">
      <c r="A17" s="73" t="s">
        <v>304</v>
      </c>
      <c r="B17" s="84" t="s">
        <v>305</v>
      </c>
      <c r="C17" s="77">
        <v>45055</v>
      </c>
      <c r="D17" s="81">
        <v>44041.05</v>
      </c>
      <c r="E17" s="82">
        <f t="shared" si="0"/>
        <v>1013.9499999999971</v>
      </c>
      <c r="F17" s="84" t="s">
        <v>282</v>
      </c>
      <c r="G17" s="81">
        <f t="shared" si="1"/>
        <v>152.09249999999955</v>
      </c>
      <c r="H17" s="83">
        <f t="shared" si="1"/>
        <v>152.09249999999955</v>
      </c>
    </row>
    <row r="18" spans="1:14" x14ac:dyDescent="0.3">
      <c r="A18" s="73" t="s">
        <v>306</v>
      </c>
      <c r="B18" s="84" t="s">
        <v>307</v>
      </c>
      <c r="C18" s="77">
        <v>225487</v>
      </c>
      <c r="D18" s="81">
        <v>116265.24</v>
      </c>
      <c r="E18" s="82">
        <f t="shared" si="0"/>
        <v>109221.75999999999</v>
      </c>
      <c r="F18" s="72" t="s">
        <v>289</v>
      </c>
      <c r="G18" s="81">
        <f t="shared" si="1"/>
        <v>0</v>
      </c>
      <c r="H18" s="83">
        <f t="shared" si="1"/>
        <v>0</v>
      </c>
      <c r="K18" s="73"/>
      <c r="L18" s="73"/>
      <c r="M18" s="73"/>
      <c r="N18" s="73"/>
    </row>
    <row r="19" spans="1:14" x14ac:dyDescent="0.3">
      <c r="A19" s="73" t="s">
        <v>287</v>
      </c>
      <c r="B19" s="84" t="s">
        <v>308</v>
      </c>
      <c r="C19" s="77">
        <v>181109</v>
      </c>
      <c r="D19" s="81">
        <v>154556.62</v>
      </c>
      <c r="E19" s="82">
        <f t="shared" si="0"/>
        <v>26552.380000000005</v>
      </c>
      <c r="F19" s="72" t="s">
        <v>282</v>
      </c>
      <c r="G19" s="81">
        <f t="shared" si="1"/>
        <v>3982.8570000000004</v>
      </c>
      <c r="H19" s="83">
        <f t="shared" si="1"/>
        <v>3982.8570000000004</v>
      </c>
    </row>
    <row r="20" spans="1:14" x14ac:dyDescent="0.3">
      <c r="A20" s="73" t="s">
        <v>309</v>
      </c>
      <c r="B20" s="84" t="s">
        <v>310</v>
      </c>
      <c r="C20" s="77">
        <v>32476</v>
      </c>
      <c r="D20" s="81">
        <v>20135.68</v>
      </c>
      <c r="E20" s="82">
        <f t="shared" si="0"/>
        <v>12340.32</v>
      </c>
      <c r="F20" s="84" t="s">
        <v>282</v>
      </c>
      <c r="G20" s="81">
        <f t="shared" si="1"/>
        <v>1851.0479999999998</v>
      </c>
      <c r="H20" s="83">
        <f t="shared" si="1"/>
        <v>1851.0479999999998</v>
      </c>
    </row>
    <row r="21" spans="1:14" x14ac:dyDescent="0.3">
      <c r="A21" s="73" t="s">
        <v>311</v>
      </c>
      <c r="B21" s="84" t="s">
        <v>312</v>
      </c>
      <c r="C21" s="77">
        <v>289647</v>
      </c>
      <c r="D21" s="81">
        <v>276988.79999999999</v>
      </c>
      <c r="E21" s="82">
        <f t="shared" si="0"/>
        <v>12658.200000000012</v>
      </c>
      <c r="F21" s="72" t="s">
        <v>289</v>
      </c>
      <c r="G21" s="81">
        <f t="shared" si="1"/>
        <v>0</v>
      </c>
      <c r="H21" s="83">
        <f t="shared" si="1"/>
        <v>0</v>
      </c>
    </row>
    <row r="22" spans="1:14" x14ac:dyDescent="0.3">
      <c r="A22" s="73" t="s">
        <v>313</v>
      </c>
      <c r="B22" s="84" t="s">
        <v>314</v>
      </c>
      <c r="C22" s="77">
        <v>33204</v>
      </c>
      <c r="D22" s="81">
        <v>15904.5</v>
      </c>
      <c r="E22" s="82">
        <f t="shared" si="0"/>
        <v>17299.5</v>
      </c>
      <c r="F22" s="72" t="s">
        <v>282</v>
      </c>
      <c r="G22" s="81">
        <f t="shared" si="1"/>
        <v>2594.9249999999997</v>
      </c>
      <c r="H22" s="83">
        <f t="shared" si="1"/>
        <v>2594.9249999999997</v>
      </c>
    </row>
    <row r="23" spans="1:14" x14ac:dyDescent="0.3">
      <c r="A23" s="73" t="s">
        <v>315</v>
      </c>
      <c r="B23" s="84" t="s">
        <v>316</v>
      </c>
      <c r="C23" s="77">
        <v>272541</v>
      </c>
      <c r="D23" s="81">
        <v>148932.29999999999</v>
      </c>
      <c r="E23" s="82">
        <f t="shared" si="0"/>
        <v>123608.70000000001</v>
      </c>
      <c r="F23" s="72" t="s">
        <v>289</v>
      </c>
      <c r="G23" s="81">
        <f t="shared" si="1"/>
        <v>0</v>
      </c>
      <c r="H23" s="83">
        <f t="shared" si="1"/>
        <v>0</v>
      </c>
    </row>
    <row r="24" spans="1:14" x14ac:dyDescent="0.3">
      <c r="A24" s="73" t="s">
        <v>317</v>
      </c>
      <c r="B24" s="84" t="s">
        <v>318</v>
      </c>
      <c r="C24" s="77">
        <v>199054</v>
      </c>
      <c r="D24" s="81">
        <v>39552.400000000001</v>
      </c>
      <c r="E24" s="82">
        <f t="shared" si="0"/>
        <v>159501.6</v>
      </c>
      <c r="F24" s="72" t="s">
        <v>282</v>
      </c>
      <c r="G24" s="81">
        <f t="shared" si="1"/>
        <v>40355.624000000003</v>
      </c>
      <c r="H24" s="83">
        <f t="shared" si="1"/>
        <v>40355.624000000003</v>
      </c>
    </row>
    <row r="25" spans="1:14" x14ac:dyDescent="0.3">
      <c r="A25" s="73" t="s">
        <v>319</v>
      </c>
      <c r="B25" s="84" t="s">
        <v>320</v>
      </c>
      <c r="C25" s="77">
        <v>152864</v>
      </c>
      <c r="D25" s="81">
        <v>92602.880000000005</v>
      </c>
      <c r="E25" s="82">
        <f t="shared" si="0"/>
        <v>60261.119999999995</v>
      </c>
      <c r="F25" s="72" t="s">
        <v>282</v>
      </c>
      <c r="G25" s="81">
        <f t="shared" si="1"/>
        <v>14815.279999999999</v>
      </c>
      <c r="H25" s="83">
        <f t="shared" si="1"/>
        <v>14815.279999999999</v>
      </c>
    </row>
    <row r="26" spans="1:14" x14ac:dyDescent="0.3">
      <c r="A26" s="73" t="s">
        <v>321</v>
      </c>
      <c r="B26" s="84" t="s">
        <v>322</v>
      </c>
      <c r="C26" s="77">
        <v>240154</v>
      </c>
      <c r="D26" s="81">
        <v>28598.880000000001</v>
      </c>
      <c r="E26" s="82">
        <f t="shared" si="0"/>
        <v>211555.12</v>
      </c>
      <c r="F26" s="72" t="s">
        <v>282</v>
      </c>
      <c r="G26" s="81">
        <f t="shared" si="1"/>
        <v>47544.292000000001</v>
      </c>
      <c r="H26" s="83">
        <f t="shared" si="1"/>
        <v>47544.292000000001</v>
      </c>
    </row>
    <row r="27" spans="1:14" x14ac:dyDescent="0.3">
      <c r="A27" s="73" t="s">
        <v>323</v>
      </c>
      <c r="B27" s="84" t="s">
        <v>324</v>
      </c>
      <c r="C27" s="77">
        <v>295397</v>
      </c>
      <c r="D27" s="81">
        <v>44100.3</v>
      </c>
      <c r="E27" s="82">
        <f t="shared" si="0"/>
        <v>251296.7</v>
      </c>
      <c r="F27" s="84" t="s">
        <v>282</v>
      </c>
      <c r="G27" s="81">
        <f t="shared" si="1"/>
        <v>61453.845000000001</v>
      </c>
      <c r="H27" s="83">
        <f t="shared" si="1"/>
        <v>61453.845000000001</v>
      </c>
    </row>
    <row r="28" spans="1:14" x14ac:dyDescent="0.3">
      <c r="A28" s="73" t="s">
        <v>325</v>
      </c>
      <c r="B28" s="84" t="s">
        <v>326</v>
      </c>
      <c r="C28" s="77">
        <v>51395</v>
      </c>
      <c r="D28" s="81">
        <v>9523.3700000000008</v>
      </c>
      <c r="E28" s="82">
        <f t="shared" si="0"/>
        <v>41871.629999999997</v>
      </c>
      <c r="F28" s="72" t="s">
        <v>289</v>
      </c>
      <c r="G28" s="81">
        <f t="shared" si="1"/>
        <v>0</v>
      </c>
      <c r="H28" s="83">
        <f t="shared" si="1"/>
        <v>0</v>
      </c>
    </row>
    <row r="29" spans="1:14" x14ac:dyDescent="0.3">
      <c r="A29" s="73" t="s">
        <v>327</v>
      </c>
      <c r="B29" s="84" t="s">
        <v>328</v>
      </c>
      <c r="C29" s="77">
        <v>251513</v>
      </c>
      <c r="D29" s="81">
        <v>59897.279999999999</v>
      </c>
      <c r="E29" s="82">
        <f t="shared" si="0"/>
        <v>191615.72</v>
      </c>
      <c r="F29" s="72" t="s">
        <v>282</v>
      </c>
      <c r="G29" s="81">
        <f t="shared" si="1"/>
        <v>40565.502</v>
      </c>
      <c r="H29" s="83">
        <f t="shared" si="1"/>
        <v>40565.502</v>
      </c>
    </row>
    <row r="30" spans="1:14" x14ac:dyDescent="0.3">
      <c r="A30" s="73" t="s">
        <v>329</v>
      </c>
      <c r="B30" s="84" t="s">
        <v>330</v>
      </c>
      <c r="C30" s="77">
        <v>179653</v>
      </c>
      <c r="D30" s="81">
        <v>42665.279999999999</v>
      </c>
      <c r="E30" s="82">
        <f t="shared" si="0"/>
        <v>136987.72</v>
      </c>
      <c r="F30" s="84" t="s">
        <v>282</v>
      </c>
      <c r="G30" s="81">
        <f t="shared" si="1"/>
        <v>31575.210800000001</v>
      </c>
      <c r="H30" s="83">
        <f t="shared" si="1"/>
        <v>31575.210800000001</v>
      </c>
    </row>
    <row r="31" spans="1:14" x14ac:dyDescent="0.3">
      <c r="A31" s="73" t="s">
        <v>292</v>
      </c>
      <c r="B31" s="84" t="s">
        <v>331</v>
      </c>
      <c r="C31" s="77">
        <v>209776</v>
      </c>
      <c r="D31" s="81">
        <v>147853.24</v>
      </c>
      <c r="E31" s="82">
        <f t="shared" si="0"/>
        <v>61922.760000000009</v>
      </c>
      <c r="F31" s="72" t="s">
        <v>289</v>
      </c>
      <c r="G31" s="81">
        <f t="shared" si="1"/>
        <v>0</v>
      </c>
      <c r="H31" s="83">
        <f t="shared" si="1"/>
        <v>0</v>
      </c>
    </row>
    <row r="32" spans="1:14" x14ac:dyDescent="0.3">
      <c r="A32" s="73" t="s">
        <v>332</v>
      </c>
      <c r="B32" s="84" t="s">
        <v>333</v>
      </c>
      <c r="C32" s="77">
        <v>247771</v>
      </c>
      <c r="D32" s="81">
        <v>226665.92</v>
      </c>
      <c r="E32" s="82">
        <f t="shared" si="0"/>
        <v>21105.079999999987</v>
      </c>
      <c r="F32" s="72" t="s">
        <v>282</v>
      </c>
      <c r="G32" s="81">
        <f t="shared" si="1"/>
        <v>3165.7619999999979</v>
      </c>
      <c r="H32" s="83">
        <f t="shared" si="1"/>
        <v>3165.7619999999979</v>
      </c>
    </row>
    <row r="33" spans="1:8" x14ac:dyDescent="0.3">
      <c r="A33" s="73" t="s">
        <v>334</v>
      </c>
      <c r="B33" s="84" t="s">
        <v>335</v>
      </c>
      <c r="C33" s="77">
        <v>218404</v>
      </c>
      <c r="D33" s="81">
        <v>99994.34</v>
      </c>
      <c r="E33" s="82">
        <f t="shared" si="0"/>
        <v>118409.66</v>
      </c>
      <c r="F33" s="72" t="s">
        <v>289</v>
      </c>
      <c r="G33" s="81">
        <f t="shared" si="1"/>
        <v>0</v>
      </c>
      <c r="H33" s="83">
        <f t="shared" si="1"/>
        <v>0</v>
      </c>
    </row>
    <row r="34" spans="1:8" x14ac:dyDescent="0.3">
      <c r="A34" s="73" t="s">
        <v>336</v>
      </c>
      <c r="B34" s="84" t="s">
        <v>79</v>
      </c>
      <c r="C34" s="77">
        <v>21793</v>
      </c>
      <c r="D34" s="81">
        <v>19915</v>
      </c>
      <c r="E34" s="82">
        <f t="shared" si="0"/>
        <v>1878</v>
      </c>
      <c r="F34" s="72" t="s">
        <v>282</v>
      </c>
      <c r="G34" s="81">
        <f t="shared" si="1"/>
        <v>281.7</v>
      </c>
      <c r="H34" s="83">
        <f t="shared" si="1"/>
        <v>281.7</v>
      </c>
    </row>
    <row r="35" spans="1:8" x14ac:dyDescent="0.3">
      <c r="A35" s="73" t="s">
        <v>337</v>
      </c>
      <c r="B35" s="84" t="s">
        <v>338</v>
      </c>
      <c r="C35" s="77">
        <v>102703</v>
      </c>
      <c r="D35" s="81">
        <v>12138.48</v>
      </c>
      <c r="E35" s="82">
        <f t="shared" si="0"/>
        <v>90564.52</v>
      </c>
      <c r="F35" s="72" t="s">
        <v>282</v>
      </c>
      <c r="G35" s="81">
        <f t="shared" si="1"/>
        <v>20041.936800000003</v>
      </c>
      <c r="H35" s="83">
        <f t="shared" si="1"/>
        <v>20041.936800000003</v>
      </c>
    </row>
    <row r="36" spans="1:8" x14ac:dyDescent="0.3">
      <c r="A36" s="73" t="s">
        <v>339</v>
      </c>
      <c r="B36" s="84" t="s">
        <v>340</v>
      </c>
      <c r="C36" s="77">
        <v>41112</v>
      </c>
      <c r="D36" s="81">
        <v>3941.8</v>
      </c>
      <c r="E36" s="82">
        <f t="shared" si="0"/>
        <v>37170.199999999997</v>
      </c>
      <c r="F36" s="72" t="s">
        <v>282</v>
      </c>
      <c r="G36" s="81">
        <f t="shared" si="1"/>
        <v>9042.5499999999993</v>
      </c>
      <c r="H36" s="83">
        <f t="shared" si="1"/>
        <v>9042.5499999999993</v>
      </c>
    </row>
    <row r="37" spans="1:8" x14ac:dyDescent="0.3">
      <c r="A37" s="73" t="s">
        <v>341</v>
      </c>
      <c r="B37" s="84" t="s">
        <v>342</v>
      </c>
      <c r="C37" s="77">
        <v>180601</v>
      </c>
      <c r="D37" s="81">
        <v>19647.87</v>
      </c>
      <c r="E37" s="82">
        <f t="shared" si="0"/>
        <v>160953.13</v>
      </c>
      <c r="F37" s="84" t="s">
        <v>282</v>
      </c>
      <c r="G37" s="81">
        <f t="shared" si="1"/>
        <v>40921.720700000005</v>
      </c>
      <c r="H37" s="83">
        <f t="shared" si="1"/>
        <v>40921.720700000005</v>
      </c>
    </row>
    <row r="38" spans="1:8" x14ac:dyDescent="0.3">
      <c r="A38" s="73" t="s">
        <v>343</v>
      </c>
      <c r="B38" s="84" t="s">
        <v>344</v>
      </c>
      <c r="C38" s="77">
        <v>33748</v>
      </c>
      <c r="D38" s="81">
        <v>27685.119999999999</v>
      </c>
      <c r="E38" s="82">
        <f t="shared" si="0"/>
        <v>6062.880000000001</v>
      </c>
      <c r="F38" s="72" t="s">
        <v>289</v>
      </c>
      <c r="G38" s="81">
        <f t="shared" si="1"/>
        <v>0</v>
      </c>
      <c r="H38" s="83">
        <f t="shared" si="1"/>
        <v>0</v>
      </c>
    </row>
    <row r="39" spans="1:8" x14ac:dyDescent="0.3">
      <c r="A39" s="73" t="s">
        <v>345</v>
      </c>
      <c r="B39" s="84" t="s">
        <v>346</v>
      </c>
      <c r="C39" s="77">
        <v>129938</v>
      </c>
      <c r="D39" s="81">
        <v>120362.3</v>
      </c>
      <c r="E39" s="82">
        <f t="shared" si="0"/>
        <v>9575.6999999999971</v>
      </c>
      <c r="F39" s="72" t="s">
        <v>282</v>
      </c>
      <c r="G39" s="81">
        <f t="shared" si="1"/>
        <v>1436.3549999999996</v>
      </c>
      <c r="H39" s="83">
        <f t="shared" si="1"/>
        <v>1436.3549999999996</v>
      </c>
    </row>
    <row r="40" spans="1:8" x14ac:dyDescent="0.3">
      <c r="A40" s="73" t="s">
        <v>347</v>
      </c>
      <c r="B40" s="84" t="s">
        <v>348</v>
      </c>
      <c r="C40" s="77">
        <v>198864</v>
      </c>
      <c r="D40" s="81">
        <v>155637.9</v>
      </c>
      <c r="E40" s="82">
        <f t="shared" si="0"/>
        <v>43226.100000000006</v>
      </c>
      <c r="F40" s="84" t="s">
        <v>282</v>
      </c>
      <c r="G40" s="81">
        <f t="shared" si="1"/>
        <v>10556.525000000001</v>
      </c>
      <c r="H40" s="83">
        <f t="shared" si="1"/>
        <v>10556.525000000001</v>
      </c>
    </row>
    <row r="41" spans="1:8" x14ac:dyDescent="0.3">
      <c r="A41" s="73" t="s">
        <v>349</v>
      </c>
      <c r="B41" s="84" t="s">
        <v>350</v>
      </c>
      <c r="C41" s="77">
        <v>313116</v>
      </c>
      <c r="D41" s="81">
        <v>261721.32</v>
      </c>
      <c r="E41" s="82">
        <f t="shared" si="0"/>
        <v>51394.679999999993</v>
      </c>
      <c r="F41" s="72" t="s">
        <v>289</v>
      </c>
      <c r="G41" s="81">
        <f t="shared" si="1"/>
        <v>0</v>
      </c>
      <c r="H41" s="83">
        <f t="shared" si="1"/>
        <v>0</v>
      </c>
    </row>
    <row r="42" spans="1:8" x14ac:dyDescent="0.3">
      <c r="A42" s="73" t="s">
        <v>351</v>
      </c>
      <c r="B42" s="84" t="s">
        <v>352</v>
      </c>
      <c r="C42" s="77">
        <v>36122</v>
      </c>
      <c r="D42" s="81">
        <v>35560.26</v>
      </c>
      <c r="E42" s="82">
        <f t="shared" si="0"/>
        <v>561.73999999999796</v>
      </c>
      <c r="F42" s="72" t="s">
        <v>282</v>
      </c>
      <c r="G42" s="81">
        <f t="shared" si="1"/>
        <v>84.260999999999697</v>
      </c>
      <c r="H42" s="83">
        <f t="shared" si="1"/>
        <v>84.260999999999697</v>
      </c>
    </row>
    <row r="43" spans="1:8" x14ac:dyDescent="0.3">
      <c r="A43" s="73" t="s">
        <v>353</v>
      </c>
      <c r="B43" s="84" t="s">
        <v>354</v>
      </c>
      <c r="C43" s="77">
        <v>97694</v>
      </c>
      <c r="D43" s="81">
        <v>86045.2</v>
      </c>
      <c r="E43" s="82">
        <f t="shared" si="0"/>
        <v>11648.800000000003</v>
      </c>
      <c r="F43" s="72" t="s">
        <v>289</v>
      </c>
      <c r="G43" s="81">
        <f t="shared" si="1"/>
        <v>0</v>
      </c>
      <c r="H43" s="83">
        <f t="shared" si="1"/>
        <v>0</v>
      </c>
    </row>
    <row r="44" spans="1:8" x14ac:dyDescent="0.3">
      <c r="A44" s="73" t="s">
        <v>355</v>
      </c>
      <c r="B44" s="84" t="s">
        <v>356</v>
      </c>
      <c r="C44" s="77">
        <v>121005</v>
      </c>
      <c r="D44" s="81">
        <v>97015.32</v>
      </c>
      <c r="E44" s="82">
        <f t="shared" si="0"/>
        <v>23989.679999999993</v>
      </c>
      <c r="F44" s="72" t="s">
        <v>282</v>
      </c>
      <c r="G44" s="81">
        <f t="shared" si="1"/>
        <v>3598.4519999999989</v>
      </c>
      <c r="H44" s="83">
        <f t="shared" si="1"/>
        <v>3598.4519999999989</v>
      </c>
    </row>
    <row r="45" spans="1:8" x14ac:dyDescent="0.3">
      <c r="A45" s="73" t="s">
        <v>357</v>
      </c>
      <c r="B45" s="84" t="s">
        <v>358</v>
      </c>
      <c r="C45" s="77">
        <v>15160</v>
      </c>
      <c r="D45" s="81">
        <v>5134.74</v>
      </c>
      <c r="E45" s="82">
        <f t="shared" si="0"/>
        <v>10025.26</v>
      </c>
      <c r="F45" s="72" t="s">
        <v>282</v>
      </c>
      <c r="G45" s="81">
        <f t="shared" si="1"/>
        <v>1503.789</v>
      </c>
      <c r="H45" s="83">
        <f t="shared" si="1"/>
        <v>1503.789</v>
      </c>
    </row>
    <row r="46" spans="1:8" x14ac:dyDescent="0.3">
      <c r="A46" s="73" t="s">
        <v>359</v>
      </c>
      <c r="B46" s="84" t="s">
        <v>360</v>
      </c>
      <c r="C46" s="77">
        <v>145280</v>
      </c>
      <c r="D46" s="81">
        <v>103482.72</v>
      </c>
      <c r="E46" s="82">
        <f t="shared" si="0"/>
        <v>41797.279999999999</v>
      </c>
      <c r="F46" s="72" t="s">
        <v>282</v>
      </c>
      <c r="G46" s="81">
        <f t="shared" si="1"/>
        <v>10199.32</v>
      </c>
      <c r="H46" s="83">
        <f t="shared" si="1"/>
        <v>10199.32</v>
      </c>
    </row>
    <row r="47" spans="1:8" x14ac:dyDescent="0.3">
      <c r="A47" s="73" t="s">
        <v>361</v>
      </c>
      <c r="B47" s="84" t="s">
        <v>362</v>
      </c>
      <c r="C47" s="77">
        <v>173898</v>
      </c>
      <c r="D47" s="81">
        <v>91216.18</v>
      </c>
      <c r="E47" s="82">
        <f t="shared" si="0"/>
        <v>82681.820000000007</v>
      </c>
      <c r="F47" s="84" t="s">
        <v>282</v>
      </c>
      <c r="G47" s="81">
        <f t="shared" si="1"/>
        <v>17361.818800000001</v>
      </c>
      <c r="H47" s="83">
        <f t="shared" si="1"/>
        <v>17361.818800000001</v>
      </c>
    </row>
    <row r="48" spans="1:8" x14ac:dyDescent="0.3">
      <c r="A48" s="73" t="s">
        <v>363</v>
      </c>
      <c r="B48" s="84" t="s">
        <v>364</v>
      </c>
      <c r="C48" s="77">
        <v>325926</v>
      </c>
      <c r="D48" s="81">
        <v>110418.74</v>
      </c>
      <c r="E48" s="82">
        <f t="shared" si="0"/>
        <v>215507.26</v>
      </c>
      <c r="F48" s="72" t="s">
        <v>289</v>
      </c>
      <c r="G48" s="81">
        <f t="shared" si="1"/>
        <v>0</v>
      </c>
      <c r="H48" s="83">
        <f t="shared" si="1"/>
        <v>0</v>
      </c>
    </row>
    <row r="49" spans="1:8" x14ac:dyDescent="0.3">
      <c r="A49" s="73" t="s">
        <v>365</v>
      </c>
      <c r="B49" s="84" t="s">
        <v>366</v>
      </c>
      <c r="C49" s="77">
        <v>241128</v>
      </c>
      <c r="D49" s="81">
        <v>227265.65</v>
      </c>
      <c r="E49" s="82">
        <f t="shared" si="0"/>
        <v>13862.350000000006</v>
      </c>
      <c r="F49" s="72" t="s">
        <v>282</v>
      </c>
      <c r="G49" s="81">
        <f t="shared" si="1"/>
        <v>2079.3525000000009</v>
      </c>
      <c r="H49" s="83">
        <f t="shared" si="1"/>
        <v>2079.3525000000009</v>
      </c>
    </row>
    <row r="50" spans="1:8" x14ac:dyDescent="0.3">
      <c r="A50" s="73" t="s">
        <v>367</v>
      </c>
      <c r="B50" s="84" t="s">
        <v>368</v>
      </c>
      <c r="C50" s="77">
        <v>286437</v>
      </c>
      <c r="D50" s="81">
        <v>170832.6</v>
      </c>
      <c r="E50" s="82">
        <f t="shared" si="0"/>
        <v>115604.4</v>
      </c>
      <c r="F50" s="84" t="s">
        <v>282</v>
      </c>
      <c r="G50" s="81">
        <f t="shared" si="1"/>
        <v>23235.715999999997</v>
      </c>
      <c r="H50" s="83">
        <f t="shared" si="1"/>
        <v>23235.715999999997</v>
      </c>
    </row>
    <row r="51" spans="1:8" x14ac:dyDescent="0.3">
      <c r="A51" s="73" t="s">
        <v>369</v>
      </c>
      <c r="B51" s="84" t="s">
        <v>370</v>
      </c>
      <c r="C51" s="77">
        <v>181751</v>
      </c>
      <c r="D51" s="81">
        <v>187541.12</v>
      </c>
      <c r="E51" s="82">
        <f t="shared" si="0"/>
        <v>-5790.1199999999953</v>
      </c>
      <c r="F51" s="72" t="s">
        <v>289</v>
      </c>
      <c r="G51" s="81">
        <f t="shared" si="1"/>
        <v>0</v>
      </c>
      <c r="H51" s="83">
        <f t="shared" si="1"/>
        <v>0</v>
      </c>
    </row>
    <row r="52" spans="1:8" x14ac:dyDescent="0.3">
      <c r="A52" s="73" t="s">
        <v>371</v>
      </c>
      <c r="B52" s="84" t="s">
        <v>372</v>
      </c>
      <c r="C52" s="77">
        <v>255020</v>
      </c>
      <c r="D52" s="81">
        <v>217709</v>
      </c>
      <c r="E52" s="82">
        <f t="shared" si="0"/>
        <v>37311</v>
      </c>
      <c r="F52" s="72" t="s">
        <v>282</v>
      </c>
      <c r="G52" s="81">
        <f t="shared" si="1"/>
        <v>9077.75</v>
      </c>
      <c r="H52" s="83">
        <f t="shared" si="1"/>
        <v>9077.75</v>
      </c>
    </row>
    <row r="53" spans="1:8" x14ac:dyDescent="0.3">
      <c r="A53" s="73" t="s">
        <v>373</v>
      </c>
      <c r="B53" s="84" t="s">
        <v>374</v>
      </c>
      <c r="C53" s="77">
        <v>39747</v>
      </c>
      <c r="D53" s="81">
        <v>24353.919999999998</v>
      </c>
      <c r="E53" s="82">
        <f t="shared" si="0"/>
        <v>15393.080000000002</v>
      </c>
      <c r="F53" s="72" t="s">
        <v>289</v>
      </c>
      <c r="G53" s="81">
        <f t="shared" si="1"/>
        <v>0</v>
      </c>
      <c r="H53" s="83">
        <f t="shared" si="1"/>
        <v>0</v>
      </c>
    </row>
    <row r="54" spans="1:8" x14ac:dyDescent="0.3">
      <c r="A54" s="73" t="s">
        <v>375</v>
      </c>
      <c r="B54" s="84" t="s">
        <v>376</v>
      </c>
      <c r="C54" s="77">
        <v>248743</v>
      </c>
      <c r="D54" s="81">
        <v>227368.8</v>
      </c>
      <c r="E54" s="82">
        <f t="shared" si="0"/>
        <v>21374.200000000012</v>
      </c>
      <c r="F54" s="72" t="s">
        <v>282</v>
      </c>
      <c r="G54" s="81">
        <f t="shared" si="1"/>
        <v>3206.1300000000015</v>
      </c>
      <c r="H54" s="83">
        <f t="shared" si="1"/>
        <v>3206.1300000000015</v>
      </c>
    </row>
    <row r="55" spans="1:8" x14ac:dyDescent="0.3">
      <c r="A55" s="73" t="s">
        <v>377</v>
      </c>
      <c r="B55" s="84" t="s">
        <v>378</v>
      </c>
      <c r="C55" s="77">
        <v>228056</v>
      </c>
      <c r="D55" s="81">
        <v>54373.68</v>
      </c>
      <c r="E55" s="82">
        <f t="shared" si="0"/>
        <v>173682.32</v>
      </c>
      <c r="F55" s="72" t="s">
        <v>282</v>
      </c>
      <c r="G55" s="81">
        <f t="shared" si="1"/>
        <v>45886.104800000001</v>
      </c>
      <c r="H55" s="83">
        <f t="shared" si="1"/>
        <v>45886.104800000001</v>
      </c>
    </row>
    <row r="56" spans="1:8" x14ac:dyDescent="0.3">
      <c r="A56" s="73" t="s">
        <v>379</v>
      </c>
      <c r="B56" s="84" t="s">
        <v>380</v>
      </c>
      <c r="C56" s="77">
        <v>190314</v>
      </c>
      <c r="D56" s="81">
        <v>160391.6</v>
      </c>
      <c r="E56" s="82">
        <f t="shared" si="0"/>
        <v>29922.399999999994</v>
      </c>
      <c r="F56" s="72" t="s">
        <v>282</v>
      </c>
      <c r="G56" s="81">
        <f t="shared" si="1"/>
        <v>4488.3599999999988</v>
      </c>
      <c r="H56" s="83">
        <f t="shared" si="1"/>
        <v>4488.3599999999988</v>
      </c>
    </row>
    <row r="57" spans="1:8" x14ac:dyDescent="0.3">
      <c r="A57" s="73" t="s">
        <v>381</v>
      </c>
      <c r="B57" s="84" t="s">
        <v>382</v>
      </c>
      <c r="C57" s="77">
        <v>21074</v>
      </c>
      <c r="D57" s="81">
        <v>4536.29</v>
      </c>
      <c r="E57" s="82">
        <f t="shared" si="0"/>
        <v>16537.71</v>
      </c>
      <c r="F57" s="84" t="s">
        <v>282</v>
      </c>
      <c r="G57" s="81">
        <f t="shared" si="1"/>
        <v>2480.6564999999996</v>
      </c>
      <c r="H57" s="83">
        <f t="shared" si="1"/>
        <v>2480.6564999999996</v>
      </c>
    </row>
    <row r="58" spans="1:8" x14ac:dyDescent="0.3">
      <c r="A58" s="73" t="s">
        <v>383</v>
      </c>
      <c r="B58" s="84" t="s">
        <v>384</v>
      </c>
      <c r="C58" s="77">
        <v>139546</v>
      </c>
      <c r="D58" s="81">
        <v>132297.60000000001</v>
      </c>
      <c r="E58" s="82">
        <f t="shared" si="0"/>
        <v>7248.3999999999942</v>
      </c>
      <c r="F58" s="72" t="s">
        <v>289</v>
      </c>
      <c r="G58" s="81">
        <f t="shared" si="1"/>
        <v>0</v>
      </c>
      <c r="H58" s="83">
        <f t="shared" si="1"/>
        <v>0</v>
      </c>
    </row>
    <row r="59" spans="1:8" x14ac:dyDescent="0.3">
      <c r="A59" s="73" t="s">
        <v>385</v>
      </c>
      <c r="B59" s="84" t="s">
        <v>386</v>
      </c>
      <c r="C59" s="77">
        <v>202735</v>
      </c>
      <c r="D59" s="81">
        <v>70295.05</v>
      </c>
      <c r="E59" s="82">
        <f t="shared" si="0"/>
        <v>132439.95000000001</v>
      </c>
      <c r="F59" s="72" t="s">
        <v>282</v>
      </c>
      <c r="G59" s="81">
        <f t="shared" si="1"/>
        <v>29801.580500000004</v>
      </c>
      <c r="H59" s="83">
        <f t="shared" si="1"/>
        <v>29801.580500000004</v>
      </c>
    </row>
    <row r="60" spans="1:8" x14ac:dyDescent="0.3">
      <c r="A60" s="73" t="s">
        <v>387</v>
      </c>
      <c r="B60" s="84" t="s">
        <v>388</v>
      </c>
      <c r="C60" s="77">
        <v>296117</v>
      </c>
      <c r="D60" s="81">
        <v>58892.800000000003</v>
      </c>
      <c r="E60" s="82">
        <f t="shared" si="0"/>
        <v>237224.2</v>
      </c>
      <c r="F60" s="84" t="s">
        <v>282</v>
      </c>
      <c r="G60" s="81">
        <f t="shared" si="1"/>
        <v>56528.47</v>
      </c>
      <c r="H60" s="83">
        <f t="shared" si="1"/>
        <v>56528.47</v>
      </c>
    </row>
    <row r="61" spans="1:8" x14ac:dyDescent="0.3">
      <c r="A61" s="73" t="s">
        <v>389</v>
      </c>
      <c r="B61" s="84" t="s">
        <v>390</v>
      </c>
      <c r="C61" s="77">
        <v>233523</v>
      </c>
      <c r="D61" s="81">
        <v>148613.12</v>
      </c>
      <c r="E61" s="82">
        <f t="shared" si="0"/>
        <v>84909.88</v>
      </c>
      <c r="F61" s="72" t="s">
        <v>289</v>
      </c>
      <c r="G61" s="81">
        <f t="shared" si="1"/>
        <v>0</v>
      </c>
      <c r="H61" s="83">
        <f t="shared" si="1"/>
        <v>0</v>
      </c>
    </row>
    <row r="62" spans="1:8" x14ac:dyDescent="0.3">
      <c r="A62" s="73" t="s">
        <v>391</v>
      </c>
      <c r="B62" s="84" t="s">
        <v>392</v>
      </c>
      <c r="C62" s="77">
        <v>204545</v>
      </c>
      <c r="D62" s="81">
        <v>203441</v>
      </c>
      <c r="E62" s="82">
        <f t="shared" si="0"/>
        <v>1104</v>
      </c>
      <c r="F62" s="72" t="s">
        <v>282</v>
      </c>
      <c r="G62" s="81">
        <f t="shared" si="1"/>
        <v>165.6</v>
      </c>
      <c r="H62" s="83">
        <f t="shared" si="1"/>
        <v>165.6</v>
      </c>
    </row>
    <row r="63" spans="1:8" x14ac:dyDescent="0.3">
      <c r="A63" s="73" t="s">
        <v>393</v>
      </c>
      <c r="B63" s="84" t="s">
        <v>394</v>
      </c>
      <c r="C63" s="77">
        <v>183639</v>
      </c>
      <c r="D63" s="81">
        <v>161949.74</v>
      </c>
      <c r="E63" s="82">
        <f t="shared" si="0"/>
        <v>21689.260000000009</v>
      </c>
      <c r="F63" s="72" t="s">
        <v>289</v>
      </c>
      <c r="G63" s="81">
        <f t="shared" si="1"/>
        <v>0</v>
      </c>
      <c r="H63" s="83">
        <f t="shared" si="1"/>
        <v>0</v>
      </c>
    </row>
    <row r="64" spans="1:8" x14ac:dyDescent="0.3">
      <c r="A64" s="73" t="s">
        <v>80</v>
      </c>
      <c r="B64" s="84" t="s">
        <v>395</v>
      </c>
      <c r="C64" s="77">
        <v>290901</v>
      </c>
      <c r="D64" s="81">
        <v>248524.52</v>
      </c>
      <c r="E64" s="82">
        <f t="shared" si="0"/>
        <v>42376.48000000001</v>
      </c>
      <c r="F64" s="72" t="s">
        <v>282</v>
      </c>
      <c r="G64" s="81">
        <f t="shared" si="1"/>
        <v>10344.120000000003</v>
      </c>
      <c r="H64" s="83">
        <f t="shared" si="1"/>
        <v>10344.120000000003</v>
      </c>
    </row>
    <row r="65" spans="1:8" x14ac:dyDescent="0.3">
      <c r="A65" s="73" t="s">
        <v>396</v>
      </c>
      <c r="B65" s="84" t="s">
        <v>397</v>
      </c>
      <c r="C65" s="77">
        <v>322803</v>
      </c>
      <c r="D65" s="81">
        <v>266513</v>
      </c>
      <c r="E65" s="82">
        <f t="shared" si="0"/>
        <v>56290</v>
      </c>
      <c r="F65" s="72" t="s">
        <v>282</v>
      </c>
      <c r="G65" s="81">
        <f t="shared" si="1"/>
        <v>13822.5</v>
      </c>
      <c r="H65" s="83">
        <f t="shared" si="1"/>
        <v>13822.5</v>
      </c>
    </row>
    <row r="66" spans="1:8" x14ac:dyDescent="0.3">
      <c r="A66" s="73" t="s">
        <v>398</v>
      </c>
      <c r="B66" s="84" t="s">
        <v>399</v>
      </c>
      <c r="C66" s="77">
        <v>50701</v>
      </c>
      <c r="D66" s="81">
        <v>14841.6</v>
      </c>
      <c r="E66" s="82">
        <f t="shared" si="0"/>
        <v>35859.4</v>
      </c>
      <c r="F66" s="72" t="s">
        <v>282</v>
      </c>
      <c r="G66" s="81">
        <f t="shared" si="1"/>
        <v>8714.85</v>
      </c>
      <c r="H66" s="83">
        <f t="shared" si="1"/>
        <v>8714.85</v>
      </c>
    </row>
    <row r="67" spans="1:8" x14ac:dyDescent="0.3">
      <c r="A67" s="73" t="s">
        <v>400</v>
      </c>
      <c r="B67" s="84" t="s">
        <v>401</v>
      </c>
      <c r="C67" s="77">
        <v>322621</v>
      </c>
      <c r="D67" s="81">
        <v>80156</v>
      </c>
      <c r="E67" s="82">
        <f t="shared" si="0"/>
        <v>242465</v>
      </c>
      <c r="F67" s="84" t="s">
        <v>282</v>
      </c>
      <c r="G67" s="81">
        <f t="shared" si="1"/>
        <v>58362.75</v>
      </c>
      <c r="H67" s="83">
        <f t="shared" si="1"/>
        <v>58362.75</v>
      </c>
    </row>
    <row r="68" spans="1:8" x14ac:dyDescent="0.3">
      <c r="A68" s="73" t="s">
        <v>402</v>
      </c>
      <c r="B68" s="84" t="s">
        <v>403</v>
      </c>
      <c r="C68" s="77">
        <v>206175</v>
      </c>
      <c r="D68" s="81">
        <v>77678.84</v>
      </c>
      <c r="E68" s="82">
        <f t="shared" si="0"/>
        <v>128496.16</v>
      </c>
      <c r="F68" s="72" t="s">
        <v>289</v>
      </c>
      <c r="G68" s="81">
        <f t="shared" si="1"/>
        <v>0</v>
      </c>
      <c r="H68" s="83">
        <f t="shared" si="1"/>
        <v>0</v>
      </c>
    </row>
    <row r="69" spans="1:8" x14ac:dyDescent="0.3">
      <c r="A69" s="73" t="s">
        <v>404</v>
      </c>
      <c r="B69" s="84" t="s">
        <v>405</v>
      </c>
      <c r="C69" s="77">
        <v>161622</v>
      </c>
      <c r="D69" s="81">
        <v>129646.17</v>
      </c>
      <c r="E69" s="82">
        <f t="shared" si="0"/>
        <v>31975.83</v>
      </c>
      <c r="F69" s="72" t="s">
        <v>282</v>
      </c>
      <c r="G69" s="81">
        <f t="shared" si="1"/>
        <v>4796.3744999999999</v>
      </c>
      <c r="H69" s="83">
        <f t="shared" si="1"/>
        <v>4796.3744999999999</v>
      </c>
    </row>
    <row r="70" spans="1:8" x14ac:dyDescent="0.3">
      <c r="A70" s="73" t="s">
        <v>406</v>
      </c>
      <c r="B70" s="84" t="s">
        <v>407</v>
      </c>
      <c r="C70" s="77">
        <v>280479</v>
      </c>
      <c r="D70" s="81">
        <v>156029.44</v>
      </c>
      <c r="E70" s="82">
        <f t="shared" ref="E70:E114" si="2">C70-D70</f>
        <v>124449.56</v>
      </c>
      <c r="F70" s="84" t="s">
        <v>282</v>
      </c>
      <c r="G70" s="81">
        <f t="shared" ref="G70:H114" si="3">IF(AND($F70="No",$E70&gt;0),(VLOOKUP($E70,$J$4:$L$8,3,TRUE))+(VLOOKUP($E70,$J$4:$M$8,4,TRUE))*($E70-(VLOOKUP($E70,$J$3:$K$8,1,TRUE))),0)</f>
        <v>26685.328399999999</v>
      </c>
      <c r="H70" s="83">
        <f t="shared" si="3"/>
        <v>26685.328399999999</v>
      </c>
    </row>
    <row r="71" spans="1:8" x14ac:dyDescent="0.3">
      <c r="A71" s="73" t="s">
        <v>408</v>
      </c>
      <c r="B71" s="84" t="s">
        <v>409</v>
      </c>
      <c r="C71" s="77">
        <v>90945</v>
      </c>
      <c r="D71" s="81">
        <v>11668.67</v>
      </c>
      <c r="E71" s="82">
        <f t="shared" si="2"/>
        <v>79276.33</v>
      </c>
      <c r="F71" s="72" t="s">
        <v>289</v>
      </c>
      <c r="G71" s="81">
        <f t="shared" si="3"/>
        <v>0</v>
      </c>
      <c r="H71" s="83">
        <f t="shared" si="3"/>
        <v>0</v>
      </c>
    </row>
    <row r="72" spans="1:8" x14ac:dyDescent="0.3">
      <c r="A72" s="73" t="s">
        <v>410</v>
      </c>
      <c r="B72" s="84" t="s">
        <v>411</v>
      </c>
      <c r="C72" s="77">
        <v>101193</v>
      </c>
      <c r="D72" s="81">
        <v>41702.22</v>
      </c>
      <c r="E72" s="82">
        <f t="shared" si="2"/>
        <v>59490.78</v>
      </c>
      <c r="F72" s="72" t="s">
        <v>282</v>
      </c>
      <c r="G72" s="81">
        <f t="shared" si="3"/>
        <v>14622.695</v>
      </c>
      <c r="H72" s="83">
        <f t="shared" si="3"/>
        <v>14622.695</v>
      </c>
    </row>
    <row r="73" spans="1:8" x14ac:dyDescent="0.3">
      <c r="A73" s="73" t="s">
        <v>412</v>
      </c>
      <c r="B73" s="84" t="s">
        <v>413</v>
      </c>
      <c r="C73" s="77">
        <v>159545</v>
      </c>
      <c r="D73" s="81">
        <v>42795.27</v>
      </c>
      <c r="E73" s="82">
        <f t="shared" si="2"/>
        <v>116749.73000000001</v>
      </c>
      <c r="F73" s="72" t="s">
        <v>289</v>
      </c>
      <c r="G73" s="81">
        <f t="shared" si="3"/>
        <v>0</v>
      </c>
      <c r="H73" s="83">
        <f t="shared" si="3"/>
        <v>0</v>
      </c>
    </row>
    <row r="74" spans="1:8" x14ac:dyDescent="0.3">
      <c r="A74" s="73" t="s">
        <v>414</v>
      </c>
      <c r="B74" s="84" t="s">
        <v>415</v>
      </c>
      <c r="C74" s="77">
        <v>145045</v>
      </c>
      <c r="D74" s="81">
        <v>43181.1</v>
      </c>
      <c r="E74" s="82">
        <f t="shared" si="2"/>
        <v>101863.9</v>
      </c>
      <c r="F74" s="72" t="s">
        <v>282</v>
      </c>
      <c r="G74" s="81">
        <f t="shared" si="3"/>
        <v>23883.725999999999</v>
      </c>
      <c r="H74" s="83">
        <f t="shared" si="3"/>
        <v>23883.725999999999</v>
      </c>
    </row>
    <row r="75" spans="1:8" x14ac:dyDescent="0.3">
      <c r="A75" s="73" t="s">
        <v>416</v>
      </c>
      <c r="B75" s="84" t="s">
        <v>417</v>
      </c>
      <c r="C75" s="77">
        <v>54346</v>
      </c>
      <c r="D75" s="81">
        <v>34338.199999999997</v>
      </c>
      <c r="E75" s="82">
        <f t="shared" si="2"/>
        <v>20007.800000000003</v>
      </c>
      <c r="F75" s="72" t="s">
        <v>282</v>
      </c>
      <c r="G75" s="81">
        <f t="shared" si="3"/>
        <v>3001.1700000000005</v>
      </c>
      <c r="H75" s="83">
        <f t="shared" si="3"/>
        <v>3001.1700000000005</v>
      </c>
    </row>
    <row r="76" spans="1:8" x14ac:dyDescent="0.3">
      <c r="A76" s="73" t="s">
        <v>418</v>
      </c>
      <c r="B76" s="84" t="s">
        <v>419</v>
      </c>
      <c r="C76" s="77">
        <v>39982</v>
      </c>
      <c r="D76" s="81">
        <v>20885.580000000002</v>
      </c>
      <c r="E76" s="82">
        <f t="shared" si="2"/>
        <v>19096.419999999998</v>
      </c>
      <c r="F76" s="72" t="s">
        <v>282</v>
      </c>
      <c r="G76" s="81">
        <f t="shared" si="3"/>
        <v>2864.4629999999997</v>
      </c>
      <c r="H76" s="83">
        <f t="shared" si="3"/>
        <v>2864.4629999999997</v>
      </c>
    </row>
    <row r="77" spans="1:8" x14ac:dyDescent="0.3">
      <c r="A77" s="73" t="s">
        <v>420</v>
      </c>
      <c r="B77" s="84" t="s">
        <v>421</v>
      </c>
      <c r="C77" s="77">
        <v>73932</v>
      </c>
      <c r="D77" s="81">
        <v>25936.560000000001</v>
      </c>
      <c r="E77" s="82">
        <f t="shared" si="2"/>
        <v>47995.44</v>
      </c>
      <c r="F77" s="84" t="s">
        <v>282</v>
      </c>
      <c r="G77" s="81">
        <f t="shared" si="3"/>
        <v>11748.86</v>
      </c>
      <c r="H77" s="83">
        <f t="shared" si="3"/>
        <v>11748.86</v>
      </c>
    </row>
    <row r="78" spans="1:8" x14ac:dyDescent="0.3">
      <c r="A78" s="73" t="s">
        <v>422</v>
      </c>
      <c r="B78" s="84" t="s">
        <v>423</v>
      </c>
      <c r="C78" s="77">
        <v>192024</v>
      </c>
      <c r="D78" s="81">
        <v>102825.72</v>
      </c>
      <c r="E78" s="82">
        <f t="shared" si="2"/>
        <v>89198.28</v>
      </c>
      <c r="F78" s="72" t="s">
        <v>289</v>
      </c>
      <c r="G78" s="81">
        <f t="shared" si="3"/>
        <v>0</v>
      </c>
      <c r="H78" s="83">
        <f t="shared" si="3"/>
        <v>0</v>
      </c>
    </row>
    <row r="79" spans="1:8" x14ac:dyDescent="0.3">
      <c r="A79" s="73" t="s">
        <v>424</v>
      </c>
      <c r="B79" s="84" t="s">
        <v>425</v>
      </c>
      <c r="C79" s="77">
        <v>267730</v>
      </c>
      <c r="D79" s="81">
        <v>39958.949999999997</v>
      </c>
      <c r="E79" s="82">
        <f t="shared" si="2"/>
        <v>227771.05</v>
      </c>
      <c r="F79" s="72" t="s">
        <v>282</v>
      </c>
      <c r="G79" s="81">
        <f t="shared" si="3"/>
        <v>53219.867499999993</v>
      </c>
      <c r="H79" s="83">
        <f t="shared" si="3"/>
        <v>53219.867499999993</v>
      </c>
    </row>
    <row r="80" spans="1:8" x14ac:dyDescent="0.3">
      <c r="A80" s="73" t="s">
        <v>426</v>
      </c>
      <c r="B80" s="84" t="s">
        <v>427</v>
      </c>
      <c r="C80" s="77">
        <v>118015</v>
      </c>
      <c r="D80" s="81">
        <v>51142.52</v>
      </c>
      <c r="E80" s="82">
        <f t="shared" si="2"/>
        <v>66872.48000000001</v>
      </c>
      <c r="F80" s="84" t="s">
        <v>282</v>
      </c>
      <c r="G80" s="81">
        <f t="shared" si="3"/>
        <v>16468.120000000003</v>
      </c>
      <c r="H80" s="83">
        <f t="shared" si="3"/>
        <v>16468.120000000003</v>
      </c>
    </row>
    <row r="81" spans="1:8" x14ac:dyDescent="0.3">
      <c r="A81" s="73" t="s">
        <v>428</v>
      </c>
      <c r="B81" s="84" t="s">
        <v>429</v>
      </c>
      <c r="C81" s="77">
        <v>184964</v>
      </c>
      <c r="D81" s="81">
        <v>137859.75</v>
      </c>
      <c r="E81" s="82">
        <f t="shared" si="2"/>
        <v>47104.25</v>
      </c>
      <c r="F81" s="72" t="s">
        <v>289</v>
      </c>
      <c r="G81" s="81">
        <f t="shared" si="3"/>
        <v>0</v>
      </c>
      <c r="H81" s="83">
        <f t="shared" si="3"/>
        <v>0</v>
      </c>
    </row>
    <row r="82" spans="1:8" x14ac:dyDescent="0.3">
      <c r="A82" s="73" t="s">
        <v>285</v>
      </c>
      <c r="B82" s="84" t="s">
        <v>430</v>
      </c>
      <c r="C82" s="77">
        <v>275412</v>
      </c>
      <c r="D82" s="81">
        <v>263372.15999999997</v>
      </c>
      <c r="E82" s="82">
        <f t="shared" si="2"/>
        <v>12039.840000000026</v>
      </c>
      <c r="F82" s="72" t="s">
        <v>282</v>
      </c>
      <c r="G82" s="81">
        <f t="shared" si="3"/>
        <v>1805.9760000000038</v>
      </c>
      <c r="H82" s="83">
        <f t="shared" si="3"/>
        <v>1805.9760000000038</v>
      </c>
    </row>
    <row r="83" spans="1:8" x14ac:dyDescent="0.3">
      <c r="A83" s="73" t="s">
        <v>431</v>
      </c>
      <c r="B83" s="84" t="s">
        <v>432</v>
      </c>
      <c r="C83" s="77">
        <v>243039</v>
      </c>
      <c r="D83" s="81">
        <v>101400.6</v>
      </c>
      <c r="E83" s="82">
        <f t="shared" si="2"/>
        <v>141638.39999999999</v>
      </c>
      <c r="F83" s="72" t="s">
        <v>289</v>
      </c>
      <c r="G83" s="81">
        <f t="shared" si="3"/>
        <v>0</v>
      </c>
      <c r="H83" s="83">
        <f t="shared" si="3"/>
        <v>0</v>
      </c>
    </row>
    <row r="84" spans="1:8" x14ac:dyDescent="0.3">
      <c r="A84" s="73" t="s">
        <v>433</v>
      </c>
      <c r="B84" s="84" t="s">
        <v>434</v>
      </c>
      <c r="C84" s="77">
        <v>199445</v>
      </c>
      <c r="D84" s="81">
        <v>114895.67999999999</v>
      </c>
      <c r="E84" s="82">
        <f t="shared" si="2"/>
        <v>84549.32</v>
      </c>
      <c r="F84" s="72" t="s">
        <v>282</v>
      </c>
      <c r="G84" s="81">
        <f t="shared" si="3"/>
        <v>17996.768800000002</v>
      </c>
      <c r="H84" s="83">
        <f t="shared" si="3"/>
        <v>17996.768800000002</v>
      </c>
    </row>
    <row r="85" spans="1:8" x14ac:dyDescent="0.3">
      <c r="A85" s="73" t="s">
        <v>435</v>
      </c>
      <c r="B85" s="84" t="s">
        <v>436</v>
      </c>
      <c r="C85" s="77">
        <v>129494</v>
      </c>
      <c r="D85" s="81">
        <v>93574.32</v>
      </c>
      <c r="E85" s="82">
        <f t="shared" si="2"/>
        <v>35919.679999999993</v>
      </c>
      <c r="F85" s="72" t="s">
        <v>282</v>
      </c>
      <c r="G85" s="81">
        <f t="shared" si="3"/>
        <v>8729.9199999999983</v>
      </c>
      <c r="H85" s="83">
        <f t="shared" si="3"/>
        <v>8729.9199999999983</v>
      </c>
    </row>
    <row r="86" spans="1:8" x14ac:dyDescent="0.3">
      <c r="A86" s="73" t="s">
        <v>437</v>
      </c>
      <c r="B86" s="84" t="s">
        <v>438</v>
      </c>
      <c r="C86" s="77">
        <v>95712</v>
      </c>
      <c r="D86" s="81">
        <v>14180.7</v>
      </c>
      <c r="E86" s="82">
        <f t="shared" si="2"/>
        <v>81531.3</v>
      </c>
      <c r="F86" s="72" t="s">
        <v>282</v>
      </c>
      <c r="G86" s="81">
        <f t="shared" si="3"/>
        <v>16970.642</v>
      </c>
      <c r="H86" s="83">
        <f t="shared" si="3"/>
        <v>16970.642</v>
      </c>
    </row>
    <row r="87" spans="1:8" x14ac:dyDescent="0.3">
      <c r="A87" s="73" t="s">
        <v>439</v>
      </c>
      <c r="B87" s="84" t="s">
        <v>440</v>
      </c>
      <c r="C87" s="77">
        <v>179743</v>
      </c>
      <c r="D87" s="81">
        <v>71153.2</v>
      </c>
      <c r="E87" s="82">
        <f t="shared" si="2"/>
        <v>108589.8</v>
      </c>
      <c r="F87" s="84" t="s">
        <v>282</v>
      </c>
      <c r="G87" s="81">
        <f t="shared" si="3"/>
        <v>26170.531999999999</v>
      </c>
      <c r="H87" s="83">
        <f t="shared" si="3"/>
        <v>26170.531999999999</v>
      </c>
    </row>
    <row r="88" spans="1:8" x14ac:dyDescent="0.3">
      <c r="A88" s="73" t="s">
        <v>441</v>
      </c>
      <c r="B88" s="84" t="s">
        <v>442</v>
      </c>
      <c r="C88" s="77">
        <v>284023</v>
      </c>
      <c r="D88" s="81">
        <v>62237.56</v>
      </c>
      <c r="E88" s="82">
        <f t="shared" si="2"/>
        <v>221785.44</v>
      </c>
      <c r="F88" s="72" t="s">
        <v>289</v>
      </c>
      <c r="G88" s="81">
        <f t="shared" si="3"/>
        <v>0</v>
      </c>
      <c r="H88" s="83">
        <f t="shared" si="3"/>
        <v>0</v>
      </c>
    </row>
    <row r="89" spans="1:8" x14ac:dyDescent="0.3">
      <c r="A89" s="73" t="s">
        <v>443</v>
      </c>
      <c r="B89" s="84" t="s">
        <v>444</v>
      </c>
      <c r="C89" s="77">
        <v>73516</v>
      </c>
      <c r="D89" s="81">
        <v>24570.44</v>
      </c>
      <c r="E89" s="82">
        <f t="shared" si="2"/>
        <v>48945.56</v>
      </c>
      <c r="F89" s="72" t="s">
        <v>282</v>
      </c>
      <c r="G89" s="81">
        <f t="shared" si="3"/>
        <v>11986.39</v>
      </c>
      <c r="H89" s="83">
        <f t="shared" si="3"/>
        <v>11986.39</v>
      </c>
    </row>
    <row r="90" spans="1:8" x14ac:dyDescent="0.3">
      <c r="A90" s="73" t="s">
        <v>445</v>
      </c>
      <c r="B90" s="84" t="s">
        <v>446</v>
      </c>
      <c r="C90" s="77">
        <v>115291</v>
      </c>
      <c r="D90" s="81">
        <v>23970.45</v>
      </c>
      <c r="E90" s="82">
        <f t="shared" si="2"/>
        <v>91320.55</v>
      </c>
      <c r="F90" s="84" t="s">
        <v>282</v>
      </c>
      <c r="G90" s="81">
        <f t="shared" si="3"/>
        <v>20298.987000000001</v>
      </c>
      <c r="H90" s="83">
        <f t="shared" si="3"/>
        <v>20298.987000000001</v>
      </c>
    </row>
    <row r="91" spans="1:8" x14ac:dyDescent="0.3">
      <c r="A91" s="73" t="s">
        <v>447</v>
      </c>
      <c r="B91" s="84" t="s">
        <v>448</v>
      </c>
      <c r="C91" s="77">
        <v>115825</v>
      </c>
      <c r="D91" s="81">
        <v>17097.150000000001</v>
      </c>
      <c r="E91" s="82">
        <f t="shared" si="2"/>
        <v>98727.85</v>
      </c>
      <c r="F91" s="72" t="s">
        <v>289</v>
      </c>
      <c r="G91" s="81">
        <f t="shared" si="3"/>
        <v>0</v>
      </c>
      <c r="H91" s="83">
        <f t="shared" si="3"/>
        <v>0</v>
      </c>
    </row>
    <row r="92" spans="1:8" x14ac:dyDescent="0.3">
      <c r="A92" s="73" t="s">
        <v>449</v>
      </c>
      <c r="B92" s="84" t="s">
        <v>450</v>
      </c>
      <c r="C92" s="77">
        <v>211791</v>
      </c>
      <c r="D92" s="81">
        <v>75656.88</v>
      </c>
      <c r="E92" s="82">
        <f t="shared" si="2"/>
        <v>136134.12</v>
      </c>
      <c r="F92" s="72" t="s">
        <v>282</v>
      </c>
      <c r="G92" s="81">
        <f t="shared" si="3"/>
        <v>31242.306799999998</v>
      </c>
      <c r="H92" s="83">
        <f t="shared" si="3"/>
        <v>31242.306799999998</v>
      </c>
    </row>
    <row r="93" spans="1:8" x14ac:dyDescent="0.3">
      <c r="A93" s="73" t="s">
        <v>451</v>
      </c>
      <c r="B93" s="84" t="s">
        <v>452</v>
      </c>
      <c r="C93" s="77">
        <v>144525</v>
      </c>
      <c r="D93" s="81">
        <v>72991.710000000006</v>
      </c>
      <c r="E93" s="82">
        <f t="shared" si="2"/>
        <v>71533.289999999994</v>
      </c>
      <c r="F93" s="72" t="s">
        <v>289</v>
      </c>
      <c r="G93" s="81">
        <f t="shared" si="3"/>
        <v>0</v>
      </c>
      <c r="H93" s="83">
        <f t="shared" si="3"/>
        <v>0</v>
      </c>
    </row>
    <row r="94" spans="1:8" x14ac:dyDescent="0.3">
      <c r="A94" s="73" t="s">
        <v>453</v>
      </c>
      <c r="B94" s="84" t="s">
        <v>454</v>
      </c>
      <c r="C94" s="77">
        <v>130907</v>
      </c>
      <c r="D94" s="81">
        <v>126390.6</v>
      </c>
      <c r="E94" s="82">
        <f t="shared" si="2"/>
        <v>4516.3999999999942</v>
      </c>
      <c r="F94" s="72" t="s">
        <v>282</v>
      </c>
      <c r="G94" s="81">
        <f t="shared" si="3"/>
        <v>677.45999999999913</v>
      </c>
      <c r="H94" s="83">
        <f t="shared" si="3"/>
        <v>677.45999999999913</v>
      </c>
    </row>
    <row r="95" spans="1:8" x14ac:dyDescent="0.3">
      <c r="A95" s="73" t="s">
        <v>455</v>
      </c>
      <c r="B95" s="84" t="s">
        <v>456</v>
      </c>
      <c r="C95" s="77">
        <v>169436</v>
      </c>
      <c r="D95" s="81">
        <v>157535.54</v>
      </c>
      <c r="E95" s="82">
        <f t="shared" si="2"/>
        <v>11900.459999999992</v>
      </c>
      <c r="F95" s="72" t="s">
        <v>282</v>
      </c>
      <c r="G95" s="81">
        <f t="shared" si="3"/>
        <v>1785.0689999999988</v>
      </c>
      <c r="H95" s="83">
        <f t="shared" si="3"/>
        <v>1785.0689999999988</v>
      </c>
    </row>
    <row r="96" spans="1:8" x14ac:dyDescent="0.3">
      <c r="A96" s="73" t="s">
        <v>457</v>
      </c>
      <c r="B96" s="84" t="s">
        <v>458</v>
      </c>
      <c r="C96" s="77">
        <v>158530</v>
      </c>
      <c r="D96" s="81">
        <v>31462</v>
      </c>
      <c r="E96" s="82">
        <f t="shared" si="2"/>
        <v>127068</v>
      </c>
      <c r="F96" s="72" t="s">
        <v>282</v>
      </c>
      <c r="G96" s="81">
        <f t="shared" si="3"/>
        <v>27706.52</v>
      </c>
      <c r="H96" s="83">
        <f t="shared" si="3"/>
        <v>27706.52</v>
      </c>
    </row>
    <row r="97" spans="1:8" x14ac:dyDescent="0.3">
      <c r="A97" s="73" t="s">
        <v>459</v>
      </c>
      <c r="B97" s="84" t="s">
        <v>460</v>
      </c>
      <c r="C97" s="77">
        <v>192025</v>
      </c>
      <c r="D97" s="81">
        <v>148235.1</v>
      </c>
      <c r="E97" s="82">
        <f t="shared" si="2"/>
        <v>43789.899999999994</v>
      </c>
      <c r="F97" s="84" t="s">
        <v>282</v>
      </c>
      <c r="G97" s="81">
        <f t="shared" si="3"/>
        <v>10697.474999999999</v>
      </c>
      <c r="H97" s="83">
        <f t="shared" si="3"/>
        <v>10697.474999999999</v>
      </c>
    </row>
    <row r="98" spans="1:8" x14ac:dyDescent="0.3">
      <c r="A98" s="73" t="s">
        <v>461</v>
      </c>
      <c r="B98" s="84" t="s">
        <v>462</v>
      </c>
      <c r="C98" s="77">
        <v>231959</v>
      </c>
      <c r="D98" s="81">
        <v>85270.57</v>
      </c>
      <c r="E98" s="82">
        <f t="shared" si="2"/>
        <v>146688.43</v>
      </c>
      <c r="F98" s="72" t="s">
        <v>289</v>
      </c>
      <c r="G98" s="81">
        <f t="shared" si="3"/>
        <v>0</v>
      </c>
      <c r="H98" s="83">
        <f t="shared" si="3"/>
        <v>0</v>
      </c>
    </row>
    <row r="99" spans="1:8" x14ac:dyDescent="0.3">
      <c r="A99" s="73" t="s">
        <v>463</v>
      </c>
      <c r="B99" s="84" t="s">
        <v>464</v>
      </c>
      <c r="C99" s="77">
        <v>188742</v>
      </c>
      <c r="D99" s="81">
        <v>67377.240000000005</v>
      </c>
      <c r="E99" s="82">
        <f t="shared" si="2"/>
        <v>121364.76</v>
      </c>
      <c r="F99" s="72" t="s">
        <v>282</v>
      </c>
      <c r="G99" s="81">
        <f t="shared" si="3"/>
        <v>25482.256399999998</v>
      </c>
      <c r="H99" s="83">
        <f t="shared" si="3"/>
        <v>25482.256399999998</v>
      </c>
    </row>
    <row r="100" spans="1:8" x14ac:dyDescent="0.3">
      <c r="A100" s="73" t="s">
        <v>465</v>
      </c>
      <c r="B100" s="84" t="s">
        <v>466</v>
      </c>
      <c r="C100" s="77">
        <v>187920</v>
      </c>
      <c r="D100" s="81">
        <v>186562</v>
      </c>
      <c r="E100" s="82">
        <f t="shared" si="2"/>
        <v>1358</v>
      </c>
      <c r="F100" s="84" t="s">
        <v>282</v>
      </c>
      <c r="G100" s="81">
        <f t="shared" si="3"/>
        <v>203.7</v>
      </c>
      <c r="H100" s="83">
        <f t="shared" si="3"/>
        <v>203.7</v>
      </c>
    </row>
    <row r="101" spans="1:8" x14ac:dyDescent="0.3">
      <c r="A101" s="73" t="s">
        <v>467</v>
      </c>
      <c r="B101" s="84" t="s">
        <v>468</v>
      </c>
      <c r="C101" s="77">
        <v>31340</v>
      </c>
      <c r="D101" s="81">
        <v>29699.01</v>
      </c>
      <c r="E101" s="82">
        <f t="shared" si="2"/>
        <v>1640.9900000000016</v>
      </c>
      <c r="F101" s="72" t="s">
        <v>289</v>
      </c>
      <c r="G101" s="81">
        <f t="shared" si="3"/>
        <v>0</v>
      </c>
      <c r="H101" s="83">
        <f t="shared" si="3"/>
        <v>0</v>
      </c>
    </row>
    <row r="102" spans="1:8" x14ac:dyDescent="0.3">
      <c r="A102" s="73" t="s">
        <v>469</v>
      </c>
      <c r="B102" s="84" t="s">
        <v>470</v>
      </c>
      <c r="C102" s="77">
        <v>247235</v>
      </c>
      <c r="D102" s="81">
        <v>252804.23</v>
      </c>
      <c r="E102" s="82">
        <f t="shared" si="2"/>
        <v>-5569.2300000000105</v>
      </c>
      <c r="F102" s="72" t="s">
        <v>282</v>
      </c>
      <c r="G102" s="81">
        <f t="shared" si="3"/>
        <v>0</v>
      </c>
      <c r="H102" s="83">
        <f t="shared" si="3"/>
        <v>0</v>
      </c>
    </row>
    <row r="103" spans="1:8" x14ac:dyDescent="0.3">
      <c r="A103" s="73" t="s">
        <v>471</v>
      </c>
      <c r="B103" s="84" t="s">
        <v>472</v>
      </c>
      <c r="C103" s="77">
        <v>14317</v>
      </c>
      <c r="D103" s="81">
        <v>4004.27</v>
      </c>
      <c r="E103" s="82">
        <f t="shared" si="2"/>
        <v>10312.73</v>
      </c>
      <c r="F103" s="72" t="s">
        <v>289</v>
      </c>
      <c r="G103" s="81">
        <f t="shared" si="3"/>
        <v>0</v>
      </c>
      <c r="H103" s="83">
        <f t="shared" si="3"/>
        <v>0</v>
      </c>
    </row>
    <row r="104" spans="1:8" x14ac:dyDescent="0.3">
      <c r="A104" s="73" t="s">
        <v>473</v>
      </c>
      <c r="B104" s="84" t="s">
        <v>474</v>
      </c>
      <c r="C104" s="77">
        <v>281872</v>
      </c>
      <c r="D104" s="81">
        <v>131961.43</v>
      </c>
      <c r="E104" s="82">
        <f t="shared" si="2"/>
        <v>149910.57</v>
      </c>
      <c r="F104" s="72" t="s">
        <v>282</v>
      </c>
      <c r="G104" s="81">
        <f t="shared" si="3"/>
        <v>36615.122300000003</v>
      </c>
      <c r="H104" s="83">
        <f t="shared" si="3"/>
        <v>36615.122300000003</v>
      </c>
    </row>
    <row r="105" spans="1:8" x14ac:dyDescent="0.3">
      <c r="A105" s="73" t="s">
        <v>475</v>
      </c>
      <c r="B105" s="84" t="s">
        <v>476</v>
      </c>
      <c r="C105" s="77">
        <v>163395</v>
      </c>
      <c r="D105" s="81">
        <v>164649.42000000001</v>
      </c>
      <c r="E105" s="82">
        <f t="shared" si="2"/>
        <v>-1254.4200000000128</v>
      </c>
      <c r="F105" s="72" t="s">
        <v>282</v>
      </c>
      <c r="G105" s="81">
        <f t="shared" si="3"/>
        <v>0</v>
      </c>
      <c r="H105" s="83">
        <f t="shared" si="3"/>
        <v>0</v>
      </c>
    </row>
    <row r="106" spans="1:8" x14ac:dyDescent="0.3">
      <c r="A106" s="73" t="s">
        <v>477</v>
      </c>
      <c r="B106" s="84" t="s">
        <v>478</v>
      </c>
      <c r="C106" s="77">
        <v>242979</v>
      </c>
      <c r="D106" s="81">
        <v>156861.9</v>
      </c>
      <c r="E106" s="82">
        <f t="shared" si="2"/>
        <v>86117.1</v>
      </c>
      <c r="F106" s="72" t="s">
        <v>282</v>
      </c>
      <c r="G106" s="81">
        <f t="shared" si="3"/>
        <v>18529.814000000002</v>
      </c>
      <c r="H106" s="83">
        <f t="shared" si="3"/>
        <v>18529.814000000002</v>
      </c>
    </row>
    <row r="107" spans="1:8" x14ac:dyDescent="0.3">
      <c r="A107" s="73" t="s">
        <v>479</v>
      </c>
      <c r="B107" s="84" t="s">
        <v>480</v>
      </c>
      <c r="C107" s="77">
        <v>264316</v>
      </c>
      <c r="D107" s="81">
        <v>81468.31</v>
      </c>
      <c r="E107" s="82">
        <f t="shared" si="2"/>
        <v>182847.69</v>
      </c>
      <c r="F107" s="84" t="s">
        <v>282</v>
      </c>
      <c r="G107" s="81">
        <f t="shared" si="3"/>
        <v>37496.691500000001</v>
      </c>
      <c r="H107" s="83">
        <f t="shared" si="3"/>
        <v>37496.691500000001</v>
      </c>
    </row>
    <row r="108" spans="1:8" x14ac:dyDescent="0.3">
      <c r="A108" s="73" t="s">
        <v>481</v>
      </c>
      <c r="B108" s="84" t="s">
        <v>482</v>
      </c>
      <c r="C108" s="77">
        <v>289891</v>
      </c>
      <c r="D108" s="81">
        <v>239058.26</v>
      </c>
      <c r="E108" s="82">
        <f t="shared" si="2"/>
        <v>50832.739999999991</v>
      </c>
      <c r="F108" s="72" t="s">
        <v>289</v>
      </c>
      <c r="G108" s="81">
        <f t="shared" si="3"/>
        <v>0</v>
      </c>
      <c r="H108" s="83">
        <f t="shared" si="3"/>
        <v>0</v>
      </c>
    </row>
    <row r="109" spans="1:8" x14ac:dyDescent="0.3">
      <c r="A109" s="73" t="s">
        <v>483</v>
      </c>
      <c r="B109" s="84" t="s">
        <v>307</v>
      </c>
      <c r="C109" s="77">
        <v>99463</v>
      </c>
      <c r="D109" s="81">
        <v>75373.759999999995</v>
      </c>
      <c r="E109" s="82">
        <f t="shared" si="2"/>
        <v>24089.240000000005</v>
      </c>
      <c r="F109" s="72" t="s">
        <v>282</v>
      </c>
      <c r="G109" s="81">
        <f t="shared" si="3"/>
        <v>3613.3860000000009</v>
      </c>
      <c r="H109" s="83">
        <f t="shared" si="3"/>
        <v>3613.3860000000009</v>
      </c>
    </row>
    <row r="110" spans="1:8" x14ac:dyDescent="0.3">
      <c r="A110" s="73" t="s">
        <v>484</v>
      </c>
      <c r="B110" s="84" t="s">
        <v>485</v>
      </c>
      <c r="C110" s="77">
        <v>56971</v>
      </c>
      <c r="D110" s="81">
        <v>6064.08</v>
      </c>
      <c r="E110" s="82">
        <f t="shared" si="2"/>
        <v>50906.92</v>
      </c>
      <c r="F110" s="84" t="s">
        <v>282</v>
      </c>
      <c r="G110" s="81">
        <f t="shared" si="3"/>
        <v>12476.73</v>
      </c>
      <c r="H110" s="83">
        <f t="shared" si="3"/>
        <v>12476.73</v>
      </c>
    </row>
    <row r="111" spans="1:8" x14ac:dyDescent="0.3">
      <c r="A111" s="73" t="s">
        <v>486</v>
      </c>
      <c r="B111" s="84" t="s">
        <v>487</v>
      </c>
      <c r="C111" s="77">
        <v>256392</v>
      </c>
      <c r="D111" s="81">
        <v>226772.89</v>
      </c>
      <c r="E111" s="82">
        <f t="shared" si="2"/>
        <v>29619.109999999986</v>
      </c>
      <c r="F111" s="72" t="s">
        <v>289</v>
      </c>
      <c r="G111" s="81">
        <f t="shared" si="3"/>
        <v>0</v>
      </c>
      <c r="H111" s="83">
        <f t="shared" si="3"/>
        <v>0</v>
      </c>
    </row>
    <row r="112" spans="1:8" x14ac:dyDescent="0.3">
      <c r="A112" s="73" t="s">
        <v>488</v>
      </c>
      <c r="B112" s="84" t="s">
        <v>489</v>
      </c>
      <c r="C112" s="77">
        <v>226120</v>
      </c>
      <c r="D112" s="81">
        <v>69689.240000000005</v>
      </c>
      <c r="E112" s="82">
        <f t="shared" si="2"/>
        <v>156430.76</v>
      </c>
      <c r="F112" s="72" t="s">
        <v>282</v>
      </c>
      <c r="G112" s="81">
        <f t="shared" si="3"/>
        <v>39157.996400000004</v>
      </c>
      <c r="H112" s="83">
        <f t="shared" si="3"/>
        <v>39157.996400000004</v>
      </c>
    </row>
    <row r="113" spans="1:8" x14ac:dyDescent="0.3">
      <c r="A113" s="73" t="s">
        <v>490</v>
      </c>
      <c r="B113" s="84" t="s">
        <v>462</v>
      </c>
      <c r="C113" s="77">
        <v>108117</v>
      </c>
      <c r="D113" s="81">
        <v>31983.3</v>
      </c>
      <c r="E113" s="82">
        <f t="shared" si="2"/>
        <v>76133.7</v>
      </c>
      <c r="F113" s="72" t="s">
        <v>289</v>
      </c>
      <c r="G113" s="81">
        <f t="shared" si="3"/>
        <v>0</v>
      </c>
      <c r="H113" s="83">
        <f t="shared" si="3"/>
        <v>0</v>
      </c>
    </row>
    <row r="114" spans="1:8" x14ac:dyDescent="0.3">
      <c r="A114" s="73" t="s">
        <v>491</v>
      </c>
      <c r="B114" s="84" t="s">
        <v>492</v>
      </c>
      <c r="C114" s="77">
        <v>168538</v>
      </c>
      <c r="D114" s="81">
        <v>152104.68</v>
      </c>
      <c r="E114" s="82">
        <f t="shared" si="2"/>
        <v>16433.320000000007</v>
      </c>
      <c r="F114" s="72" t="s">
        <v>282</v>
      </c>
      <c r="G114" s="81">
        <f t="shared" si="3"/>
        <v>2464.998000000001</v>
      </c>
      <c r="H114" s="83">
        <f t="shared" si="3"/>
        <v>2464.998000000001</v>
      </c>
    </row>
    <row r="115" spans="1:8" x14ac:dyDescent="0.3">
      <c r="D115" s="86"/>
    </row>
    <row r="116" spans="1:8" x14ac:dyDescent="0.3">
      <c r="D116" s="86"/>
    </row>
    <row r="117" spans="1:8" x14ac:dyDescent="0.3">
      <c r="D117" s="86"/>
    </row>
  </sheetData>
  <mergeCells count="2">
    <mergeCell ref="J1:M1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0"/>
  <sheetViews>
    <sheetView tabSelected="1" zoomScale="96" workbookViewId="0">
      <selection activeCell="S25" sqref="S25"/>
    </sheetView>
  </sheetViews>
  <sheetFormatPr defaultColWidth="6.6640625" defaultRowHeight="15.6" x14ac:dyDescent="0.3"/>
  <cols>
    <col min="1" max="1" width="24.109375" style="132" bestFit="1" customWidth="1"/>
    <col min="2" max="2" width="12.109375" style="132" customWidth="1"/>
    <col min="3" max="4" width="15" style="132" customWidth="1"/>
    <col min="5" max="9" width="6.6640625" style="132"/>
    <col min="10" max="10" width="11.21875" style="132" customWidth="1"/>
    <col min="11" max="11" width="9.77734375" style="132" customWidth="1"/>
    <col min="12" max="12" width="9.5546875" style="132" customWidth="1"/>
    <col min="13" max="13" width="9.88671875" style="132" customWidth="1"/>
    <col min="14" max="14" width="8.88671875" style="132" customWidth="1"/>
    <col min="15" max="15" width="10.33203125" style="132" customWidth="1"/>
    <col min="16" max="16" width="8.88671875" style="132" customWidth="1"/>
    <col min="17" max="16384" width="6.6640625" style="132"/>
  </cols>
  <sheetData>
    <row r="1" spans="1:16" x14ac:dyDescent="0.3">
      <c r="A1" s="131"/>
      <c r="J1" s="132" t="s">
        <v>579</v>
      </c>
      <c r="K1" s="132">
        <v>0.7</v>
      </c>
    </row>
    <row r="2" spans="1:16" x14ac:dyDescent="0.3">
      <c r="A2" s="131" t="s">
        <v>565</v>
      </c>
    </row>
    <row r="3" spans="1:16" x14ac:dyDescent="0.3">
      <c r="A3" s="134"/>
      <c r="B3" s="135" t="s">
        <v>566</v>
      </c>
      <c r="C3" s="135" t="s">
        <v>567</v>
      </c>
      <c r="D3" s="135" t="s">
        <v>568</v>
      </c>
      <c r="J3" s="144"/>
      <c r="K3" s="145" t="s">
        <v>566</v>
      </c>
      <c r="L3" s="144" t="s">
        <v>576</v>
      </c>
      <c r="M3" s="144" t="s">
        <v>567</v>
      </c>
      <c r="N3" s="144" t="s">
        <v>577</v>
      </c>
      <c r="O3" s="144" t="s">
        <v>568</v>
      </c>
      <c r="P3" s="144" t="s">
        <v>578</v>
      </c>
    </row>
    <row r="4" spans="1:16" x14ac:dyDescent="0.3">
      <c r="A4" s="136">
        <v>2018</v>
      </c>
      <c r="B4" s="137">
        <v>0.65</v>
      </c>
      <c r="C4" s="137">
        <v>0.3</v>
      </c>
      <c r="D4" s="137">
        <v>0.05</v>
      </c>
      <c r="J4" s="146">
        <v>2018</v>
      </c>
      <c r="K4" s="146">
        <v>0.65</v>
      </c>
      <c r="L4" s="146">
        <f>K1-K4</f>
        <v>4.9999999999999933E-2</v>
      </c>
      <c r="M4" s="146">
        <v>0.3</v>
      </c>
      <c r="N4" s="146">
        <f>K1-M4</f>
        <v>0.39999999999999997</v>
      </c>
      <c r="O4" s="146">
        <v>0.05</v>
      </c>
      <c r="P4" s="146">
        <f>K1-O4</f>
        <v>0.64999999999999991</v>
      </c>
    </row>
    <row r="5" spans="1:16" x14ac:dyDescent="0.3">
      <c r="A5" s="132">
        <v>2019</v>
      </c>
      <c r="B5" s="132">
        <v>0.45</v>
      </c>
      <c r="C5" s="132">
        <v>0.35</v>
      </c>
      <c r="D5" s="132">
        <v>0.2</v>
      </c>
      <c r="J5" s="132">
        <v>2019</v>
      </c>
      <c r="K5" s="132">
        <v>0.45</v>
      </c>
      <c r="L5" s="146">
        <f>K1-K5</f>
        <v>0.24999999999999994</v>
      </c>
      <c r="M5" s="132">
        <v>0.35</v>
      </c>
      <c r="N5" s="132">
        <f>K1-M5</f>
        <v>0.35</v>
      </c>
      <c r="O5" s="132">
        <v>0.2</v>
      </c>
      <c r="P5" s="132">
        <f>K1-O5</f>
        <v>0.49999999999999994</v>
      </c>
    </row>
    <row r="6" spans="1:16" x14ac:dyDescent="0.3">
      <c r="A6" s="132">
        <v>2020</v>
      </c>
      <c r="B6" s="137">
        <v>0.2</v>
      </c>
      <c r="C6" s="137">
        <v>0.45</v>
      </c>
      <c r="D6" s="137">
        <v>0.35</v>
      </c>
      <c r="J6" s="146">
        <v>2020</v>
      </c>
      <c r="K6" s="146">
        <v>0.2</v>
      </c>
      <c r="L6" s="146">
        <f>K1-K6</f>
        <v>0.49999999999999994</v>
      </c>
      <c r="M6" s="146">
        <v>0.45</v>
      </c>
      <c r="N6" s="146">
        <f>K1-M6</f>
        <v>0.24999999999999994</v>
      </c>
      <c r="O6" s="146">
        <v>0.35</v>
      </c>
      <c r="P6" s="146">
        <f>K1-O6</f>
        <v>0.35</v>
      </c>
    </row>
    <row r="7" spans="1:16" x14ac:dyDescent="0.3">
      <c r="B7" s="138"/>
      <c r="C7" s="138"/>
      <c r="D7" s="138"/>
    </row>
    <row r="34" spans="1:4" x14ac:dyDescent="0.3">
      <c r="A34" s="133"/>
      <c r="B34" s="133"/>
      <c r="C34" s="133"/>
      <c r="D34" s="133"/>
    </row>
    <row r="35" spans="1:4" x14ac:dyDescent="0.3">
      <c r="A35" s="133"/>
      <c r="B35" s="133"/>
      <c r="C35" s="133"/>
      <c r="D35" s="133"/>
    </row>
    <row r="36" spans="1:4" x14ac:dyDescent="0.3">
      <c r="A36" s="133"/>
      <c r="B36" s="133"/>
      <c r="C36" s="133"/>
      <c r="D36" s="133"/>
    </row>
    <row r="37" spans="1:4" x14ac:dyDescent="0.3">
      <c r="A37" s="133"/>
      <c r="B37" s="133"/>
      <c r="C37" s="133"/>
      <c r="D37" s="133"/>
    </row>
    <row r="38" spans="1:4" x14ac:dyDescent="0.3">
      <c r="A38" s="133"/>
      <c r="B38" s="133"/>
      <c r="C38" s="133"/>
      <c r="D38" s="133"/>
    </row>
    <row r="39" spans="1:4" x14ac:dyDescent="0.3">
      <c r="A39" s="133"/>
      <c r="B39" s="133"/>
      <c r="C39" s="133"/>
      <c r="D39" s="133"/>
    </row>
    <row r="40" spans="1:4" x14ac:dyDescent="0.3">
      <c r="A40" s="133"/>
      <c r="B40" s="133"/>
      <c r="C40" s="133"/>
      <c r="D40" s="13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6"/>
  <sheetViews>
    <sheetView zoomScale="70" zoomScaleNormal="70" zoomScalePageLayoutView="70" workbookViewId="0">
      <selection activeCell="L23" sqref="L23:L24"/>
    </sheetView>
  </sheetViews>
  <sheetFormatPr defaultColWidth="10" defaultRowHeight="15.6" x14ac:dyDescent="0.3"/>
  <cols>
    <col min="1" max="1" width="10.109375" style="2" customWidth="1"/>
    <col min="2" max="2" width="18.6640625" style="2" customWidth="1"/>
    <col min="3" max="3" width="19" style="2" customWidth="1"/>
    <col min="4" max="4" width="20.44140625" style="2" customWidth="1"/>
    <col min="5" max="5" width="13.44140625" style="3" customWidth="1"/>
    <col min="6" max="6" width="22.77734375" style="3" customWidth="1"/>
    <col min="7" max="7" width="18" style="2" bestFit="1" customWidth="1"/>
    <col min="8" max="8" width="16.109375" style="2" customWidth="1"/>
    <col min="9" max="9" width="23" style="2" customWidth="1"/>
    <col min="10" max="10" width="10" style="2"/>
    <col min="11" max="11" width="14.77734375" style="2" bestFit="1" customWidth="1"/>
    <col min="12" max="12" width="20.109375" style="2" bestFit="1" customWidth="1"/>
    <col min="13" max="13" width="10" style="2"/>
    <col min="14" max="14" width="17.44140625" style="2" customWidth="1"/>
    <col min="15" max="15" width="12" style="2" customWidth="1"/>
    <col min="16" max="18" width="10" style="2"/>
    <col min="19" max="19" width="19.33203125" style="2" bestFit="1" customWidth="1"/>
    <col min="20" max="20" width="26" style="2" bestFit="1" customWidth="1"/>
    <col min="21" max="16384" width="10" style="2"/>
  </cols>
  <sheetData>
    <row r="1" spans="1:20" ht="22.8" x14ac:dyDescent="0.4">
      <c r="A1" s="34" t="s">
        <v>53</v>
      </c>
      <c r="C1" s="4"/>
      <c r="D1" s="4"/>
    </row>
    <row r="2" spans="1:20" x14ac:dyDescent="0.3">
      <c r="A2" s="5"/>
      <c r="B2" s="6"/>
    </row>
    <row r="3" spans="1:20" s="7" customFormat="1" ht="43.8" customHeight="1" thickBot="1" x14ac:dyDescent="0.4">
      <c r="A3" s="13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K3" s="8" t="s">
        <v>67</v>
      </c>
      <c r="L3" s="8" t="s">
        <v>68</v>
      </c>
      <c r="N3" s="8" t="s">
        <v>69</v>
      </c>
      <c r="O3" s="8" t="s">
        <v>70</v>
      </c>
      <c r="S3" s="1"/>
      <c r="T3" s="1"/>
    </row>
    <row r="4" spans="1:20" x14ac:dyDescent="0.3">
      <c r="A4" s="9" t="s">
        <v>10</v>
      </c>
      <c r="B4" s="15">
        <v>87</v>
      </c>
      <c r="C4" s="35">
        <v>35608.14</v>
      </c>
      <c r="D4" s="16">
        <f t="shared" ref="D4:D27" si="0">IF(Sales_Volume&lt;&gt;"", Sales_Volume*Wholesale_Cost, "")</f>
        <v>3097908.18</v>
      </c>
      <c r="E4" s="17" t="s">
        <v>11</v>
      </c>
      <c r="F4" s="16">
        <f t="shared" ref="F4:F10" si="1">Total_manu_cost+Total_manu_cost*IF(Car_Type="Luxury",Luxury_Markup,IF(Car_Type="Sporty",Sporty_Markup,IF(Car_Type="Wagon",Wagon_Markup,IF(Car_Type="Sedan",Sedan_Markup,IF(Car_Type="Compact",Compact_Markup,IF(Car_Type="Subcompact",Sub_Markup,Mini_Markup))))))</f>
        <v>3779447.9796000002</v>
      </c>
      <c r="G4" s="16">
        <f>Sales_Volume*IF(Total_Dealer_Cost/Sales_Volume&lt;15000,Fee_500,IF(Total_Dealer_Cost/Sales_Volume&lt;20000,Fee_750,IF(Total_Dealer_Cost/Sales_Volume&lt;25000,Fee_1000,IF(Total_Dealer_Cost/Sales_Volume&lt;30000,Fee_1300,IF(Total_Dealer_Cost/Sales_Volume&lt;35000,Fee_1600,IF(Total_Dealer_Cost/Sales_Volume&lt;40000,Fee_1900,Fee_2500))))))</f>
        <v>217500</v>
      </c>
      <c r="H4" s="16">
        <f t="shared" ref="H4:H11" si="2">Total_Dealer_Cost+Added_Fees</f>
        <v>3996947.9796000002</v>
      </c>
      <c r="I4" s="18">
        <f t="shared" ref="I4:I27" si="3">total_sales/$H$29</f>
        <v>1.5224080858825047E-3</v>
      </c>
      <c r="K4" s="9" t="s">
        <v>11</v>
      </c>
      <c r="L4" s="10">
        <v>0.22</v>
      </c>
      <c r="N4" s="9" t="s">
        <v>12</v>
      </c>
      <c r="O4" s="32">
        <v>500</v>
      </c>
    </row>
    <row r="5" spans="1:20" x14ac:dyDescent="0.3">
      <c r="A5" s="9" t="s">
        <v>13</v>
      </c>
      <c r="B5" s="15">
        <v>178</v>
      </c>
      <c r="C5" s="35">
        <v>35431.199999999997</v>
      </c>
      <c r="D5" s="16">
        <f t="shared" si="0"/>
        <v>6306753.5999999996</v>
      </c>
      <c r="E5" s="17" t="s">
        <v>11</v>
      </c>
      <c r="F5" s="16">
        <f t="shared" si="1"/>
        <v>7694239.3919999991</v>
      </c>
      <c r="G5" s="16">
        <f t="shared" ref="G5:G11" si="4">Sales_Volume*IF(Total_Dealer_Cost/Sales_Volume&lt;15000,Fee_500,IF(Total_Dealer_Cost/Sales_Volume&lt;20000,Fee_750,IF(Total_Dealer_Cost/Sales_Volume&lt;25000,Fee_1000,IF(Total_Dealer_Cost/Sales_Volume&lt;30000,Fee_1300,IF(Total_Dealer_Cost/Sales_Volume&lt;35000,Fee_1600,IF(Total_Dealer_Cost/Sales_Volume&lt;40000,Fee_1900,Fee_2500))))))</f>
        <v>445000</v>
      </c>
      <c r="H5" s="19">
        <f t="shared" si="2"/>
        <v>8139239.3919999991</v>
      </c>
      <c r="I5" s="18">
        <f t="shared" si="3"/>
        <v>3.1001764162450446E-3</v>
      </c>
      <c r="K5" s="9" t="s">
        <v>14</v>
      </c>
      <c r="L5" s="10">
        <v>0.21</v>
      </c>
      <c r="N5" s="9" t="s">
        <v>15</v>
      </c>
      <c r="O5" s="32">
        <v>750</v>
      </c>
    </row>
    <row r="6" spans="1:20" x14ac:dyDescent="0.3">
      <c r="A6" s="9" t="s">
        <v>16</v>
      </c>
      <c r="B6" s="15">
        <v>657</v>
      </c>
      <c r="C6" s="35">
        <v>32476.92</v>
      </c>
      <c r="D6" s="16">
        <f t="shared" si="0"/>
        <v>21337336.439999998</v>
      </c>
      <c r="E6" s="17" t="s">
        <v>11</v>
      </c>
      <c r="F6" s="16">
        <f t="shared" si="1"/>
        <v>26031550.456799999</v>
      </c>
      <c r="G6" s="16">
        <f t="shared" si="4"/>
        <v>1248300</v>
      </c>
      <c r="H6" s="19">
        <f t="shared" si="2"/>
        <v>27279850.456799999</v>
      </c>
      <c r="I6" s="18">
        <f t="shared" si="3"/>
        <v>1.0390694382080533E-2</v>
      </c>
      <c r="K6" s="9" t="s">
        <v>17</v>
      </c>
      <c r="L6" s="10">
        <v>0.2</v>
      </c>
      <c r="N6" s="9" t="s">
        <v>18</v>
      </c>
      <c r="O6" s="32">
        <v>1000</v>
      </c>
    </row>
    <row r="7" spans="1:20" x14ac:dyDescent="0.3">
      <c r="A7" s="9" t="s">
        <v>19</v>
      </c>
      <c r="B7" s="15">
        <v>769</v>
      </c>
      <c r="C7" s="35">
        <v>31837.439999999999</v>
      </c>
      <c r="D7" s="16">
        <f t="shared" si="0"/>
        <v>24482991.359999999</v>
      </c>
      <c r="E7" s="20" t="s">
        <v>14</v>
      </c>
      <c r="F7" s="16">
        <f t="shared" si="1"/>
        <v>29624419.545599997</v>
      </c>
      <c r="G7" s="16">
        <f t="shared" si="4"/>
        <v>1461100</v>
      </c>
      <c r="H7" s="19">
        <f t="shared" si="2"/>
        <v>31085519.545599997</v>
      </c>
      <c r="I7" s="18">
        <f t="shared" si="3"/>
        <v>1.1840245745409018E-2</v>
      </c>
      <c r="K7" s="9" t="s">
        <v>20</v>
      </c>
      <c r="L7" s="10">
        <v>0.18</v>
      </c>
      <c r="N7" s="9" t="s">
        <v>21</v>
      </c>
      <c r="O7" s="32">
        <v>1300</v>
      </c>
    </row>
    <row r="8" spans="1:20" x14ac:dyDescent="0.3">
      <c r="A8" s="9" t="s">
        <v>22</v>
      </c>
      <c r="B8" s="15">
        <v>1474</v>
      </c>
      <c r="C8" s="35">
        <v>31427.52</v>
      </c>
      <c r="D8" s="16">
        <f t="shared" si="0"/>
        <v>46324164.480000004</v>
      </c>
      <c r="E8" s="20" t="s">
        <v>14</v>
      </c>
      <c r="F8" s="16">
        <f t="shared" si="1"/>
        <v>56052239.020800002</v>
      </c>
      <c r="G8" s="16">
        <f t="shared" si="4"/>
        <v>2800600</v>
      </c>
      <c r="H8" s="19">
        <f t="shared" si="2"/>
        <v>58852839.020800002</v>
      </c>
      <c r="I8" s="18">
        <f t="shared" si="3"/>
        <v>2.2416613491020206E-2</v>
      </c>
      <c r="K8" s="9" t="s">
        <v>23</v>
      </c>
      <c r="L8" s="10">
        <v>0.12</v>
      </c>
      <c r="N8" s="9" t="s">
        <v>24</v>
      </c>
      <c r="O8" s="32">
        <v>1600</v>
      </c>
    </row>
    <row r="9" spans="1:20" x14ac:dyDescent="0.3">
      <c r="A9" s="9" t="s">
        <v>25</v>
      </c>
      <c r="B9" s="15">
        <v>2703</v>
      </c>
      <c r="C9" s="35">
        <v>29167.59</v>
      </c>
      <c r="D9" s="16">
        <f t="shared" si="0"/>
        <v>78839995.769999996</v>
      </c>
      <c r="E9" s="20" t="s">
        <v>14</v>
      </c>
      <c r="F9" s="16">
        <f t="shared" si="1"/>
        <v>95396394.881699994</v>
      </c>
      <c r="G9" s="16">
        <f t="shared" si="4"/>
        <v>5135700</v>
      </c>
      <c r="H9" s="19">
        <f t="shared" si="2"/>
        <v>100532094.88169999</v>
      </c>
      <c r="I9" s="18">
        <f t="shared" si="3"/>
        <v>3.8291935476709407E-2</v>
      </c>
      <c r="K9" s="9" t="s">
        <v>26</v>
      </c>
      <c r="L9" s="10">
        <v>0.1</v>
      </c>
      <c r="N9" s="9" t="s">
        <v>27</v>
      </c>
      <c r="O9" s="32">
        <v>1900</v>
      </c>
    </row>
    <row r="10" spans="1:20" x14ac:dyDescent="0.3">
      <c r="A10" s="9" t="s">
        <v>28</v>
      </c>
      <c r="B10" s="15">
        <v>2837</v>
      </c>
      <c r="C10" s="35">
        <v>29362.6</v>
      </c>
      <c r="D10" s="16">
        <f t="shared" si="0"/>
        <v>83301696.200000003</v>
      </c>
      <c r="E10" s="20" t="s">
        <v>14</v>
      </c>
      <c r="F10" s="16">
        <f t="shared" si="1"/>
        <v>100795052.40200001</v>
      </c>
      <c r="G10" s="16">
        <f t="shared" si="4"/>
        <v>5390300</v>
      </c>
      <c r="H10" s="19">
        <f t="shared" si="2"/>
        <v>106185352.40200001</v>
      </c>
      <c r="I10" s="18">
        <f t="shared" si="3"/>
        <v>4.0445219683661264E-2</v>
      </c>
      <c r="K10" s="11" t="s">
        <v>29</v>
      </c>
      <c r="L10" s="12">
        <v>7.0000000000000007E-2</v>
      </c>
      <c r="N10" s="11" t="s">
        <v>30</v>
      </c>
      <c r="O10" s="33">
        <v>2500</v>
      </c>
    </row>
    <row r="11" spans="1:20" x14ac:dyDescent="0.3">
      <c r="A11" s="9" t="s">
        <v>31</v>
      </c>
      <c r="B11" s="15">
        <v>5533</v>
      </c>
      <c r="C11" s="35">
        <v>28247.82</v>
      </c>
      <c r="D11" s="16">
        <f t="shared" si="0"/>
        <v>156295188.06</v>
      </c>
      <c r="E11" s="20" t="s">
        <v>14</v>
      </c>
      <c r="F11" s="16">
        <f>Total_manu_cost+Total_manu_cost*IF(Car_Type="Luxury",Luxury_Markup,IF(Car_Type="Sporty",Sporty_Markup,IF(Car_Type="Wagon",Wagon_Markup,IF(Car_Type="Sedan",Sedan_Markup,IF(Car_Type="Compact",Compact_Markup,IF(Car_Type="Subcompact",Sub_Markup,Mini_Markup))))))</f>
        <v>189117177.5526</v>
      </c>
      <c r="G11" s="16">
        <f t="shared" si="4"/>
        <v>8852800</v>
      </c>
      <c r="H11" s="19">
        <f t="shared" si="2"/>
        <v>197969977.5526</v>
      </c>
      <c r="I11" s="18">
        <f t="shared" si="3"/>
        <v>7.5405308281800129E-2</v>
      </c>
    </row>
    <row r="12" spans="1:20" x14ac:dyDescent="0.3">
      <c r="A12" s="9" t="s">
        <v>32</v>
      </c>
      <c r="B12" s="15"/>
      <c r="C12" s="35">
        <v>27978.45</v>
      </c>
      <c r="D12" s="16" t="str">
        <f t="shared" si="0"/>
        <v/>
      </c>
      <c r="E12" s="20" t="s">
        <v>17</v>
      </c>
      <c r="F12" s="16"/>
      <c r="G12" s="16"/>
      <c r="H12" s="19"/>
      <c r="I12" s="18">
        <f t="shared" si="3"/>
        <v>0</v>
      </c>
    </row>
    <row r="13" spans="1:20" ht="17.25" customHeight="1" x14ac:dyDescent="0.3">
      <c r="A13" s="9" t="s">
        <v>33</v>
      </c>
      <c r="B13" s="15">
        <v>4499</v>
      </c>
      <c r="C13" s="35">
        <v>27998.080000000002</v>
      </c>
      <c r="D13" s="16">
        <f t="shared" si="0"/>
        <v>125963361.92</v>
      </c>
      <c r="E13" s="20" t="s">
        <v>17</v>
      </c>
      <c r="F13" s="16">
        <f>Total_manu_cost+Total_manu_cost*IF(Car_Type="Luxury",Luxury_Markup,IF(Car_Type="Sporty",Sporty_Markup,IF(Car_Type="Wagon",Wagon_Markup,IF(Car_Type="Sedan",Sedan_Markup,IF(Car_Type="Compact",Compact_Markup,IF(Car_Type="Subcompact",Sub_Markup,Mini_Markup))))))</f>
        <v>151156034.30400002</v>
      </c>
      <c r="G13" s="16">
        <f>Sales_Volume*IF(Total_Dealer_Cost/Sales_Volume&lt;15000,Fee_500,IF(Total_Dealer_Cost/Sales_Volume&lt;20000,Fee_750,IF(Total_Dealer_Cost/Sales_Volume&lt;25000,Fee_1000,IF(Total_Dealer_Cost/Sales_Volume&lt;30000,Fee_1300,IF(Total_Dealer_Cost/Sales_Volume&lt;35000,Fee_1600,IF(Total_Dealer_Cost/Sales_Volume&lt;40000,Fee_1900,Fee_2500))))))</f>
        <v>7198400</v>
      </c>
      <c r="H13" s="19">
        <f>Total_Dealer_Cost+Added_Fees</f>
        <v>158354434.30400002</v>
      </c>
      <c r="I13" s="18">
        <f t="shared" si="3"/>
        <v>6.0316039250499803E-2</v>
      </c>
    </row>
    <row r="14" spans="1:20" x14ac:dyDescent="0.3">
      <c r="A14" s="9" t="s">
        <v>34</v>
      </c>
      <c r="B14" s="15">
        <v>4906</v>
      </c>
      <c r="C14" s="35">
        <v>26507.06</v>
      </c>
      <c r="D14" s="16">
        <f t="shared" si="0"/>
        <v>130043636.36</v>
      </c>
      <c r="E14" s="20" t="s">
        <v>17</v>
      </c>
      <c r="F14" s="16">
        <f>Total_manu_cost+Total_manu_cost*IF(Car_Type="Luxury",Luxury_Markup,IF(Car_Type="Sporty",Sporty_Markup,IF(Car_Type="Wagon",Wagon_Markup,IF(Car_Type="Sedan",Sedan_Markup,IF(Car_Type="Compact",Compact_Markup,IF(Car_Type="Subcompact",Sub_Markup,Mini_Markup))))))</f>
        <v>156052363.632</v>
      </c>
      <c r="G14" s="16">
        <f>Sales_Volume*IF(Total_Dealer_Cost/Sales_Volume&lt;15000,Fee_500,IF(Total_Dealer_Cost/Sales_Volume&lt;20000,Fee_750,IF(Total_Dealer_Cost/Sales_Volume&lt;25000,Fee_1000,IF(Total_Dealer_Cost/Sales_Volume&lt;30000,Fee_1300,IF(Total_Dealer_Cost/Sales_Volume&lt;35000,Fee_1600,IF(Total_Dealer_Cost/Sales_Volume&lt;40000,Fee_1900,Fee_2500))))))</f>
        <v>7849600</v>
      </c>
      <c r="H14" s="19">
        <f>Total_Dealer_Cost+Added_Fees</f>
        <v>163901963.632</v>
      </c>
      <c r="I14" s="18">
        <f t="shared" si="3"/>
        <v>6.2429052366688199E-2</v>
      </c>
    </row>
    <row r="15" spans="1:20" x14ac:dyDescent="0.3">
      <c r="A15" s="9" t="s">
        <v>35</v>
      </c>
      <c r="B15" s="15"/>
      <c r="C15" s="35">
        <v>27334.6</v>
      </c>
      <c r="D15" s="16" t="str">
        <f t="shared" si="0"/>
        <v/>
      </c>
      <c r="E15" s="20" t="s">
        <v>17</v>
      </c>
      <c r="F15" s="16"/>
      <c r="G15" s="16"/>
      <c r="H15" s="19"/>
      <c r="I15" s="18">
        <f t="shared" si="3"/>
        <v>0</v>
      </c>
    </row>
    <row r="16" spans="1:20" x14ac:dyDescent="0.3">
      <c r="A16" s="9" t="s">
        <v>36</v>
      </c>
      <c r="B16" s="15">
        <v>5317</v>
      </c>
      <c r="C16" s="35">
        <v>25198.81</v>
      </c>
      <c r="D16" s="16">
        <f t="shared" si="0"/>
        <v>133982072.77000001</v>
      </c>
      <c r="E16" s="20" t="s">
        <v>20</v>
      </c>
      <c r="F16" s="16">
        <f t="shared" ref="F16:F27" si="5">Total_manu_cost+Total_manu_cost*IF(Car_Type="Luxury",Luxury_Markup,IF(Car_Type="Sporty",Sporty_Markup,IF(Car_Type="Wagon",Wagon_Markup,IF(Car_Type="Sedan",Sedan_Markup,IF(Car_Type="Compact",Compact_Markup,IF(Car_Type="Subcompact",Sub_Markup,Mini_Markup))))))</f>
        <v>158098845.86860001</v>
      </c>
      <c r="G16" s="16">
        <f t="shared" ref="G16:G27" si="6">Sales_Volume*IF(Total_Dealer_Cost/Sales_Volume&lt;15000,Fee_500,IF(Total_Dealer_Cost/Sales_Volume&lt;20000,Fee_750,IF(Total_Dealer_Cost/Sales_Volume&lt;25000,Fee_1000,IF(Total_Dealer_Cost/Sales_Volume&lt;30000,Fee_1300,IF(Total_Dealer_Cost/Sales_Volume&lt;35000,Fee_1600,IF(Total_Dealer_Cost/Sales_Volume&lt;40000,Fee_1900,Fee_2500))))))</f>
        <v>6912100</v>
      </c>
      <c r="H16" s="19">
        <f t="shared" ref="H16:H27" si="7">Total_Dealer_Cost+Added_Fees</f>
        <v>165010945.86860001</v>
      </c>
      <c r="I16" s="18">
        <f t="shared" si="3"/>
        <v>6.2851455543491336E-2</v>
      </c>
    </row>
    <row r="17" spans="1:12" x14ac:dyDescent="0.3">
      <c r="A17" s="9" t="s">
        <v>37</v>
      </c>
      <c r="B17" s="15">
        <v>5406</v>
      </c>
      <c r="C17" s="35">
        <v>24585.48</v>
      </c>
      <c r="D17" s="16">
        <f t="shared" si="0"/>
        <v>132909104.88</v>
      </c>
      <c r="E17" s="20" t="s">
        <v>20</v>
      </c>
      <c r="F17" s="16">
        <f t="shared" si="5"/>
        <v>156832743.75839999</v>
      </c>
      <c r="G17" s="16">
        <f t="shared" si="6"/>
        <v>7027800</v>
      </c>
      <c r="H17" s="19">
        <f t="shared" si="7"/>
        <v>163860543.75839999</v>
      </c>
      <c r="I17" s="18">
        <f t="shared" si="3"/>
        <v>6.2413275841497799E-2</v>
      </c>
    </row>
    <row r="18" spans="1:12" x14ac:dyDescent="0.3">
      <c r="A18" s="9" t="s">
        <v>38</v>
      </c>
      <c r="B18" s="15">
        <v>5745</v>
      </c>
      <c r="C18" s="35">
        <v>23899.15</v>
      </c>
      <c r="D18" s="16">
        <f t="shared" si="0"/>
        <v>137300616.75</v>
      </c>
      <c r="E18" s="20" t="s">
        <v>20</v>
      </c>
      <c r="F18" s="16">
        <f t="shared" si="5"/>
        <v>162014727.76499999</v>
      </c>
      <c r="G18" s="16">
        <f t="shared" si="6"/>
        <v>7468500</v>
      </c>
      <c r="H18" s="19">
        <f t="shared" si="7"/>
        <v>169483227.76499999</v>
      </c>
      <c r="I18" s="18">
        <f t="shared" si="3"/>
        <v>6.4554914821964765E-2</v>
      </c>
    </row>
    <row r="19" spans="1:12" x14ac:dyDescent="0.3">
      <c r="A19" s="9" t="s">
        <v>39</v>
      </c>
      <c r="B19" s="15">
        <v>5873</v>
      </c>
      <c r="C19" s="35">
        <v>18237.599999999999</v>
      </c>
      <c r="D19" s="16">
        <f t="shared" si="0"/>
        <v>107109424.8</v>
      </c>
      <c r="E19" s="20" t="s">
        <v>20</v>
      </c>
      <c r="F19" s="16">
        <f t="shared" si="5"/>
        <v>126389121.264</v>
      </c>
      <c r="G19" s="16">
        <f t="shared" si="6"/>
        <v>5873000</v>
      </c>
      <c r="H19" s="19">
        <f t="shared" si="7"/>
        <v>132262121.264</v>
      </c>
      <c r="I19" s="18">
        <f t="shared" si="3"/>
        <v>5.0377669135548024E-2</v>
      </c>
    </row>
    <row r="20" spans="1:12" x14ac:dyDescent="0.3">
      <c r="A20" s="9" t="s">
        <v>40</v>
      </c>
      <c r="B20" s="15">
        <v>12031</v>
      </c>
      <c r="C20" s="35">
        <v>17184.68</v>
      </c>
      <c r="D20" s="16">
        <f t="shared" si="0"/>
        <v>206748885.08000001</v>
      </c>
      <c r="E20" s="20" t="s">
        <v>20</v>
      </c>
      <c r="F20" s="16">
        <f t="shared" si="5"/>
        <v>243963684.3944</v>
      </c>
      <c r="G20" s="16">
        <f t="shared" si="6"/>
        <v>12031000</v>
      </c>
      <c r="H20" s="19">
        <f t="shared" si="7"/>
        <v>255994684.3944</v>
      </c>
      <c r="I20" s="18">
        <f t="shared" si="3"/>
        <v>9.7506492317164697E-2</v>
      </c>
    </row>
    <row r="21" spans="1:12" x14ac:dyDescent="0.3">
      <c r="A21" s="9" t="s">
        <v>41</v>
      </c>
      <c r="B21" s="15">
        <v>6399</v>
      </c>
      <c r="C21" s="35">
        <v>17371.7</v>
      </c>
      <c r="D21" s="16">
        <f t="shared" si="0"/>
        <v>111161508.30000001</v>
      </c>
      <c r="E21" s="20" t="s">
        <v>23</v>
      </c>
      <c r="F21" s="16">
        <f t="shared" si="5"/>
        <v>124500889.29600002</v>
      </c>
      <c r="G21" s="16">
        <f t="shared" si="6"/>
        <v>4799250</v>
      </c>
      <c r="H21" s="19">
        <f t="shared" si="7"/>
        <v>129300139.29600002</v>
      </c>
      <c r="I21" s="18">
        <f t="shared" si="3"/>
        <v>4.924947199079243E-2</v>
      </c>
      <c r="L21" s="31"/>
    </row>
    <row r="22" spans="1:12" x14ac:dyDescent="0.3">
      <c r="A22" s="9" t="s">
        <v>42</v>
      </c>
      <c r="B22" s="15">
        <v>6463</v>
      </c>
      <c r="C22" s="35">
        <v>16774.66</v>
      </c>
      <c r="D22" s="16">
        <f t="shared" si="0"/>
        <v>108414627.58</v>
      </c>
      <c r="E22" s="20" t="s">
        <v>23</v>
      </c>
      <c r="F22" s="16">
        <f t="shared" si="5"/>
        <v>121424382.88959999</v>
      </c>
      <c r="G22" s="16">
        <f t="shared" si="6"/>
        <v>4847250</v>
      </c>
      <c r="H22" s="19">
        <f t="shared" si="7"/>
        <v>126271632.88959999</v>
      </c>
      <c r="I22" s="18">
        <f t="shared" si="3"/>
        <v>4.8095936176770708E-2</v>
      </c>
    </row>
    <row r="23" spans="1:12" x14ac:dyDescent="0.3">
      <c r="A23" s="9" t="s">
        <v>43</v>
      </c>
      <c r="B23" s="15">
        <v>9332</v>
      </c>
      <c r="C23" s="35">
        <v>16195.41</v>
      </c>
      <c r="D23" s="16">
        <f t="shared" si="0"/>
        <v>151135566.12</v>
      </c>
      <c r="E23" s="20" t="s">
        <v>23</v>
      </c>
      <c r="F23" s="16">
        <f t="shared" si="5"/>
        <v>169271834.0544</v>
      </c>
      <c r="G23" s="16">
        <f t="shared" si="6"/>
        <v>6999000</v>
      </c>
      <c r="H23" s="19">
        <f t="shared" si="7"/>
        <v>176270834.0544</v>
      </c>
      <c r="I23" s="18">
        <f t="shared" si="3"/>
        <v>6.7140264131365507E-2</v>
      </c>
    </row>
    <row r="24" spans="1:12" x14ac:dyDescent="0.3">
      <c r="A24" s="9" t="s">
        <v>44</v>
      </c>
      <c r="B24" s="15">
        <v>7198</v>
      </c>
      <c r="C24" s="35">
        <v>14523.84</v>
      </c>
      <c r="D24" s="16">
        <f t="shared" si="0"/>
        <v>104542600.32000001</v>
      </c>
      <c r="E24" s="20" t="s">
        <v>26</v>
      </c>
      <c r="F24" s="16">
        <f t="shared" si="5"/>
        <v>114996860.35200001</v>
      </c>
      <c r="G24" s="16">
        <f t="shared" si="6"/>
        <v>5398500</v>
      </c>
      <c r="H24" s="19">
        <f t="shared" si="7"/>
        <v>120395360.35200001</v>
      </c>
      <c r="I24" s="18">
        <f t="shared" si="3"/>
        <v>4.5857707190116045E-2</v>
      </c>
    </row>
    <row r="25" spans="1:12" x14ac:dyDescent="0.3">
      <c r="A25" s="9" t="s">
        <v>45</v>
      </c>
      <c r="B25" s="15">
        <v>7427</v>
      </c>
      <c r="C25" s="35">
        <v>13713.52</v>
      </c>
      <c r="D25" s="16">
        <f t="shared" si="0"/>
        <v>101850313.04000001</v>
      </c>
      <c r="E25" s="20" t="s">
        <v>26</v>
      </c>
      <c r="F25" s="16">
        <f t="shared" si="5"/>
        <v>112035344.34400001</v>
      </c>
      <c r="G25" s="16">
        <f t="shared" si="6"/>
        <v>5570250</v>
      </c>
      <c r="H25" s="19">
        <f t="shared" si="7"/>
        <v>117605594.34400001</v>
      </c>
      <c r="I25" s="18">
        <f t="shared" si="3"/>
        <v>4.4795105837790117E-2</v>
      </c>
    </row>
    <row r="26" spans="1:12" x14ac:dyDescent="0.3">
      <c r="A26" s="9" t="s">
        <v>46</v>
      </c>
      <c r="B26" s="15">
        <v>7452</v>
      </c>
      <c r="C26" s="35">
        <v>12926.7</v>
      </c>
      <c r="D26" s="16">
        <f t="shared" si="0"/>
        <v>96329768.400000006</v>
      </c>
      <c r="E26" s="20" t="s">
        <v>29</v>
      </c>
      <c r="F26" s="16">
        <f t="shared" si="5"/>
        <v>103072852.18800001</v>
      </c>
      <c r="G26" s="16">
        <f t="shared" si="6"/>
        <v>3726000</v>
      </c>
      <c r="H26" s="19">
        <f t="shared" si="7"/>
        <v>106798852.18800001</v>
      </c>
      <c r="I26" s="18">
        <f t="shared" si="3"/>
        <v>4.0678897239551565E-2</v>
      </c>
    </row>
    <row r="27" spans="1:12" x14ac:dyDescent="0.3">
      <c r="A27" s="11" t="s">
        <v>47</v>
      </c>
      <c r="B27" s="21">
        <v>7700</v>
      </c>
      <c r="C27" s="36">
        <v>12381.3</v>
      </c>
      <c r="D27" s="16">
        <f t="shared" si="0"/>
        <v>95336010</v>
      </c>
      <c r="E27" s="23" t="s">
        <v>29</v>
      </c>
      <c r="F27" s="24">
        <f t="shared" si="5"/>
        <v>102009530.7</v>
      </c>
      <c r="G27" s="24">
        <f t="shared" si="6"/>
        <v>3850000</v>
      </c>
      <c r="H27" s="22">
        <f t="shared" si="7"/>
        <v>105859530.7</v>
      </c>
      <c r="I27" s="25">
        <f t="shared" si="3"/>
        <v>4.0321116593950691E-2</v>
      </c>
    </row>
    <row r="28" spans="1:12" x14ac:dyDescent="0.3">
      <c r="A28" s="9"/>
      <c r="B28" s="9"/>
      <c r="C28" s="16"/>
      <c r="D28" s="9"/>
      <c r="E28" s="17"/>
      <c r="F28" s="17"/>
      <c r="G28" s="9"/>
      <c r="H28" s="9"/>
      <c r="I28" s="9"/>
    </row>
    <row r="29" spans="1:12" x14ac:dyDescent="0.3">
      <c r="A29" s="9" t="s">
        <v>48</v>
      </c>
      <c r="B29" s="26">
        <f>SUM(Sales_Volume)</f>
        <v>109986</v>
      </c>
      <c r="C29" s="27"/>
      <c r="D29" s="19">
        <f>SUM(Total_manu_cost)</f>
        <v>2162813530.4099998</v>
      </c>
      <c r="E29" s="20"/>
      <c r="F29" s="19">
        <f>SUM(Total_Dealer_Cost)</f>
        <v>2510309736.0415001</v>
      </c>
      <c r="G29" s="19">
        <f>SUM(Added_Fees)</f>
        <v>115101950</v>
      </c>
      <c r="H29" s="19">
        <f>SUM(total_sales)</f>
        <v>2625411686.0415006</v>
      </c>
      <c r="I29" s="9"/>
    </row>
    <row r="30" spans="1:12" x14ac:dyDescent="0.3">
      <c r="A30" s="9" t="s">
        <v>49</v>
      </c>
      <c r="B30" s="19">
        <f>AVERAGE(Sales_Volume)</f>
        <v>4999.363636363636</v>
      </c>
      <c r="C30" s="19">
        <f>AVERAGE(Wholesale_Cost)</f>
        <v>24015.427916666664</v>
      </c>
      <c r="D30" s="19">
        <f>AVERAGE(Total_manu_cost)</f>
        <v>98309705.927727267</v>
      </c>
      <c r="E30" s="20"/>
      <c r="F30" s="28">
        <f>AVERAGE(Total_Dealer_Cost)</f>
        <v>114104988.00188637</v>
      </c>
      <c r="G30" s="19">
        <f>AVERAGE(Added_Fees)</f>
        <v>5231906.8181818184</v>
      </c>
      <c r="H30" s="19">
        <f>AVERAGE(total_sales)</f>
        <v>119336894.82006821</v>
      </c>
      <c r="I30" s="9"/>
    </row>
    <row r="31" spans="1:12" x14ac:dyDescent="0.3">
      <c r="A31" s="9" t="s">
        <v>50</v>
      </c>
      <c r="B31" s="19">
        <f>MAX(Sales_Volume)</f>
        <v>12031</v>
      </c>
      <c r="C31" s="9"/>
      <c r="D31" s="9"/>
      <c r="E31" s="20"/>
      <c r="F31" s="20"/>
      <c r="G31" s="9"/>
      <c r="H31" s="9"/>
      <c r="I31" s="9"/>
    </row>
    <row r="32" spans="1:12" x14ac:dyDescent="0.3">
      <c r="A32" s="9" t="s">
        <v>51</v>
      </c>
      <c r="B32" s="9">
        <f>MIN(Sales_Volume)</f>
        <v>87</v>
      </c>
      <c r="C32" s="9"/>
      <c r="D32" s="9"/>
      <c r="E32" s="20"/>
      <c r="F32" s="20"/>
      <c r="G32" s="9"/>
      <c r="H32" s="9"/>
      <c r="I32" s="9"/>
    </row>
    <row r="33" spans="1:9" x14ac:dyDescent="0.3">
      <c r="A33" s="29"/>
      <c r="B33" s="29"/>
      <c r="C33" s="29"/>
      <c r="D33" s="29"/>
      <c r="E33" s="30"/>
      <c r="F33" s="30"/>
      <c r="G33" s="29"/>
      <c r="H33" s="29"/>
      <c r="I33" s="29"/>
    </row>
    <row r="34" spans="1:9" x14ac:dyDescent="0.3">
      <c r="A34" s="29" t="s">
        <v>52</v>
      </c>
      <c r="B34" s="29"/>
      <c r="C34" s="29"/>
      <c r="D34" s="29">
        <f>COUNTA(Model)</f>
        <v>24</v>
      </c>
      <c r="E34" s="29"/>
      <c r="F34" s="29"/>
      <c r="G34" s="29"/>
      <c r="H34" s="29"/>
      <c r="I34" s="29"/>
    </row>
    <row r="35" spans="1:9" x14ac:dyDescent="0.3">
      <c r="A35" s="29"/>
      <c r="B35" s="29"/>
      <c r="C35" s="29"/>
      <c r="D35" s="29"/>
      <c r="E35" s="30"/>
      <c r="F35" s="30"/>
      <c r="G35" s="29"/>
      <c r="H35" s="29"/>
      <c r="I35" s="29"/>
    </row>
    <row r="36" spans="1:9" x14ac:dyDescent="0.3">
      <c r="A36" s="29"/>
      <c r="B36" s="29"/>
      <c r="C36" s="29"/>
      <c r="D36" s="29"/>
      <c r="E36" s="30"/>
      <c r="F36" s="30"/>
      <c r="G36" s="29"/>
      <c r="H36" s="29"/>
      <c r="I36" s="29"/>
    </row>
  </sheetData>
  <pageMargins left="0.75" right="0.75" top="1" bottom="1" header="0.5" footer="0.5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Problem 1</vt:lpstr>
      <vt:lpstr>Problem 2</vt:lpstr>
      <vt:lpstr>Problem 3</vt:lpstr>
      <vt:lpstr>Problem 4</vt:lpstr>
      <vt:lpstr>Problem 5</vt:lpstr>
      <vt:lpstr>Problem_2 (2)</vt:lpstr>
      <vt:lpstr>'Problem_2 (2)'!Added_Fees</vt:lpstr>
      <vt:lpstr>'Problem_2 (2)'!Car_Type</vt:lpstr>
      <vt:lpstr>'Problem_2 (2)'!Compact_Markup</vt:lpstr>
      <vt:lpstr>'Problem_2 (2)'!Fee_1000</vt:lpstr>
      <vt:lpstr>'Problem_2 (2)'!Fee_1300</vt:lpstr>
      <vt:lpstr>'Problem_2 (2)'!Fee_1600</vt:lpstr>
      <vt:lpstr>'Problem_2 (2)'!Fee_1900</vt:lpstr>
      <vt:lpstr>'Problem_2 (2)'!Fee_2500</vt:lpstr>
      <vt:lpstr>'Problem_2 (2)'!Fee_500</vt:lpstr>
      <vt:lpstr>'Problem_2 (2)'!Fee_750</vt:lpstr>
      <vt:lpstr>'Problem_2 (2)'!Luxury_Markup</vt:lpstr>
      <vt:lpstr>'Problem_2 (2)'!Mini_Markup</vt:lpstr>
      <vt:lpstr>'Problem_2 (2)'!Model</vt:lpstr>
      <vt:lpstr>'Problem_2 (2)'!Sales_Volume</vt:lpstr>
      <vt:lpstr>'Problem_2 (2)'!Sedan_Markup</vt:lpstr>
      <vt:lpstr>'Problem_2 (2)'!Sporty_Markup</vt:lpstr>
      <vt:lpstr>'Problem_2 (2)'!Sub_Markup</vt:lpstr>
      <vt:lpstr>'Problem_2 (2)'!Total_Dealer_Cost</vt:lpstr>
      <vt:lpstr>'Problem_2 (2)'!Total_manu_cost</vt:lpstr>
      <vt:lpstr>'Problem_2 (2)'!total_sales</vt:lpstr>
      <vt:lpstr>'Problem_2 (2)'!Wagon_Markup</vt:lpstr>
      <vt:lpstr>'Problem_2 (2)'!Wholesale_Cost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Durango-Cohen</dc:creator>
  <cp:lastModifiedBy>dresha reddy</cp:lastModifiedBy>
  <dcterms:created xsi:type="dcterms:W3CDTF">2011-01-24T21:52:38Z</dcterms:created>
  <dcterms:modified xsi:type="dcterms:W3CDTF">2025-03-03T05:15:10Z</dcterms:modified>
</cp:coreProperties>
</file>