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resh\Desktop\MASTERS\Sem 4\mba-504\"/>
    </mc:Choice>
  </mc:AlternateContent>
  <xr:revisionPtr revIDLastSave="0" documentId="8_{4FB9555D-875C-4CCA-BE89-5676F414FEA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blem 1 " sheetId="17" r:id="rId1"/>
    <sheet name="Problem 2" sheetId="4" r:id="rId2"/>
    <sheet name="Problem 3" sheetId="13" r:id="rId3"/>
    <sheet name="Problem 4" sheetId="15" r:id="rId4"/>
    <sheet name="Sheet2" sheetId="16" state="hidden" r:id="rId5"/>
    <sheet name="Problem 5" sheetId="11" r:id="rId6"/>
  </sheets>
  <externalReferences>
    <externalReference r:id="rId7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localSheetId="0" hidden="1">4</definedName>
    <definedName name="_AtRisk_SimSetting_MultipleCPUManualCount" localSheetId="2" hidden="1">4</definedName>
    <definedName name="_AtRisk_SimSetting_MultipleCPUManualCount" hidden="1">16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localSheetId="0" hidden="1">1</definedName>
    <definedName name="_AtRisk_SimSetting_ReportsList" localSheetId="2" hidden="1">1</definedName>
    <definedName name="_AtRisk_SimSetting_ReportsList" localSheetId="5" hidden="1">1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localSheetId="0" hidden="1">0</definedName>
    <definedName name="_AtRisk_SimSetting_StdRecalcBehavior" localSheetId="2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'Problem 2'!$A$4:$M$361</definedName>
    <definedName name="_xlnm._FilterDatabase" localSheetId="3" hidden="1">'Problem 4'!$B$3:$H$27</definedName>
    <definedName name="CBWorkbookPriority" hidden="1">-1591358542</definedName>
    <definedName name="new_sheet" hidden="1">PTreeObjectReference(PTDecisionTree_9,[1]treeCalc_9!$A$1)</definedName>
    <definedName name="Pal_Workbook_GUID" localSheetId="0" hidden="1">"DGWCI7HMTXQG4MYFWDA1BAM2"</definedName>
    <definedName name="Pal_Workbook_GUID" localSheetId="2" hidden="1">"DGWCI7HMTXQG4MYFWDA1BAM2"</definedName>
    <definedName name="Pal_Workbook_GUID" localSheetId="5" hidden="1">"UYWG6RU9N5BDGXZHMJ46F8PV"</definedName>
    <definedName name="Pal_Workbook_GUID" hidden="1">"I9YCEPYVVUAGNLNKDW3279ZR"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#REF!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-100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hidden="1">#REF!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-100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hidden="1">#REF!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</definedName>
    <definedName name="PTree_SensitivityAnalysis_Inputs_4_Minimum" hidden="1">-100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hidden="1">#REF!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</definedName>
    <definedName name="PTree_SensitivityAnalysis_Inputs_5_Minimum" hidden="1">-100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hidden="1">#REF!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100</definedName>
    <definedName name="PTree_SensitivityAnalysis_Inputs_6_Minimum" hidden="1">-100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hidden="1">#REF!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100</definedName>
    <definedName name="PTree_SensitivityAnalysis_Inputs_7_Minimum" hidden="1">-100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0</definedName>
    <definedName name="PTree_SensitivityAnalysis_Inputs_7_VaryCell" hidden="1">#REF!</definedName>
    <definedName name="PTree_SensitivityAnalysis_Inputs_8_AlternateCellLabel" hidden="1">""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100</definedName>
    <definedName name="PTree_SensitivityAnalysis_Inputs_8_Minimum" hidden="1">-100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0</definedName>
    <definedName name="PTree_SensitivityAnalysis_Inputs_8_VaryCell" hidden="1">#REF!</definedName>
    <definedName name="PTree_SensitivityAnalysis_Inputs_Count" hidden="1">8</definedName>
    <definedName name="PTree_SensitivityAnalysis_Output_AlternateCellLabel" hidden="1">""</definedName>
    <definedName name="PTree_SensitivityAnalysis_Output_Model" localSheetId="0" hidden="1">PTreeObjectReference(PTDecisionTree_9,[1]treeCalc_9!$A$1)</definedName>
    <definedName name="PTree_SensitivityAnalysis_Output_Model" hidden="1">PTreeObjectReference(PTDecisionTree_9,[1]treeCalc_9!$A$1)</definedName>
    <definedName name="PTree_SensitivityAnalysis_Output_OutputType" hidden="1">1</definedName>
    <definedName name="PTree_SensitivityAnalysis_Output_StartingNode" localSheetId="0" hidden="1">PTreeObjectReference(PTDecisionTreeNode_9_8,#REF!)</definedName>
    <definedName name="PTree_SensitivityAnalysis_Output_StartingNode" hidden="1">PTreeObjectReference(PTDecisionTreeNode_9_8,#REF!)</definedName>
    <definedName name="PTree_SensitivityAnalysis_UpdateDisplay" hidden="1">FALSE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FALSE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FALSE</definedName>
    <definedName name="riskATSSpercentileValue" hidden="1">0.5</definedName>
    <definedName name="riskATSSprintReport" hidden="1">FALSE</definedName>
    <definedName name="riskATSSreportsInActiveBook" hidden="1">TRUE</definedName>
    <definedName name="riskATSSreportsSelected" hidden="1">TRUE</definedName>
    <definedName name="riskATSSsummaryReport" hidden="1">TRUE</definedName>
    <definedName name="riskATSStornadoGraph" hidden="1">FALSE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localSheetId="0" hidden="1">7</definedName>
    <definedName name="RiskHasSettings" localSheetId="2" hidden="1">7</definedName>
    <definedName name="RiskHasSettings" localSheetId="5" hidden="1">7</definedName>
    <definedName name="RiskHasSettings" hidden="1">6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5" hidden="1">1000</definedName>
    <definedName name="RiskNumIterations" hidden="1">100</definedName>
    <definedName name="RiskNumSimulations" localSheetId="5" hidden="1">6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localSheetId="0" hidden="1">"$B$2"</definedName>
    <definedName name="RiskSelectedCell" localSheetId="2" hidden="1">"$B$2"</definedName>
    <definedName name="RiskSelectedCell" hidden="1">"$I$10"</definedName>
    <definedName name="RiskSelectedNameCell1" localSheetId="0" hidden="1">"$A$2"</definedName>
    <definedName name="RiskSelectedNameCell1" localSheetId="2" hidden="1">"$A$2"</definedName>
    <definedName name="RiskSelectedNameCell1" hidden="1">"$D$9"</definedName>
    <definedName name="RiskSelectedNameCell2" hidden="1">"$J$6"</definedName>
    <definedName name="RiskStandardRecalc" localSheetId="0" hidden="1">1</definedName>
    <definedName name="RiskStandardRecalc" localSheetId="2" hidden="1">1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ush">'Problem 2'!$AU$2:$AU$60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"RiskSolver.UI.Charts.OutDlgPars:-1000001;5;11;55;45;0;1;90;80;0;0;0;0;"</definedName>
    <definedName name="Stroger">'Problem 2'!$AX$2:$AX$60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reeList" hidden="1">"00000100100000000000000000000000000000000000000000000000000000000000000000000000000000000000000000000000000000000000000000000000000000000000000000000000000000000000000000000000000000000000000000000000"</definedName>
    <definedName name="UIH">'Problem 2'!$AV$2:$AV$60</definedName>
    <definedName name="UofC">'Problem 2'!$AW$2:$AW$60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1" i="11"/>
  <c r="G22" i="11"/>
  <c r="G21" i="11"/>
  <c r="F21" i="11"/>
  <c r="E34" i="11"/>
  <c r="E31" i="11"/>
  <c r="E22" i="11"/>
  <c r="E21" i="11" s="1"/>
  <c r="L5" i="13" l="1"/>
  <c r="K6" i="13" l="1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E12" i="11"/>
  <c r="H13" i="11" l="1"/>
  <c r="G12" i="11"/>
  <c r="B21" i="11" s="1"/>
  <c r="E14" i="11"/>
  <c r="F14" i="11" s="1"/>
  <c r="G14" i="11" s="1"/>
  <c r="B23" i="11" s="1"/>
  <c r="D6" i="11"/>
  <c r="E4" i="11"/>
  <c r="E5" i="11"/>
  <c r="E6" i="11"/>
  <c r="E3" i="11"/>
  <c r="D15" i="11"/>
  <c r="K2" i="15"/>
  <c r="H12" i="11" l="1"/>
  <c r="G13" i="11"/>
  <c r="B22" i="11" s="1"/>
  <c r="H14" i="11"/>
  <c r="B56" i="17"/>
  <c r="B52" i="17"/>
  <c r="B53" i="17" s="1"/>
  <c r="B42" i="17"/>
  <c r="B46" i="17" s="1"/>
  <c r="B41" i="17"/>
  <c r="B51" i="17"/>
  <c r="E46" i="17"/>
  <c r="E42" i="17"/>
  <c r="E41" i="17"/>
  <c r="E40" i="17"/>
  <c r="B34" i="17"/>
  <c r="B25" i="17"/>
  <c r="B26" i="17"/>
  <c r="B28" i="17" l="1"/>
  <c r="B33" i="17" s="1"/>
  <c r="B35" i="17" s="1"/>
  <c r="E13" i="11" l="1"/>
  <c r="G4" i="11"/>
  <c r="G5" i="11"/>
  <c r="G3" i="11"/>
  <c r="G7" i="11" s="1"/>
  <c r="K8" i="15"/>
  <c r="K10" i="15" s="1"/>
  <c r="K16" i="15"/>
  <c r="K15" i="15"/>
  <c r="K14" i="15"/>
  <c r="K4" i="15"/>
  <c r="K3" i="15"/>
  <c r="J6" i="13" l="1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5" i="13"/>
  <c r="T21" i="4"/>
  <c r="T29" i="4"/>
  <c r="S29" i="4"/>
  <c r="U22" i="4"/>
  <c r="U23" i="4"/>
  <c r="U24" i="4"/>
  <c r="U25" i="4"/>
  <c r="U21" i="4"/>
  <c r="T22" i="4"/>
  <c r="T23" i="4"/>
  <c r="T24" i="4"/>
  <c r="T25" i="4"/>
  <c r="R14" i="4"/>
  <c r="S14" i="4"/>
  <c r="T14" i="4"/>
  <c r="U14" i="4"/>
  <c r="R15" i="4"/>
  <c r="S15" i="4"/>
  <c r="T15" i="4"/>
  <c r="U15" i="4"/>
  <c r="S13" i="4"/>
  <c r="T13" i="4"/>
  <c r="U13" i="4"/>
  <c r="R13" i="4"/>
  <c r="S7" i="4"/>
  <c r="S6" i="4"/>
  <c r="S5" i="4"/>
  <c r="S4" i="4"/>
  <c r="R5" i="4"/>
  <c r="R6" i="4"/>
  <c r="R7" i="4"/>
  <c r="R4" i="4"/>
  <c r="F3" i="11"/>
  <c r="F4" i="11"/>
  <c r="F5" i="11"/>
  <c r="D7" i="11"/>
  <c r="B7" i="11"/>
  <c r="D16" i="11"/>
  <c r="B16" i="11"/>
  <c r="D24" i="11"/>
  <c r="E24" i="11" s="1"/>
  <c r="D33" i="11"/>
  <c r="D34" i="11" s="1"/>
  <c r="D25" i="11" l="1"/>
  <c r="F6" i="11"/>
  <c r="B32" i="11" l="1"/>
  <c r="E16" i="11"/>
  <c r="B25" i="11" l="1"/>
  <c r="B31" i="11" l="1"/>
  <c r="B30" i="11"/>
  <c r="E25" i="11"/>
  <c r="F31" i="11" l="1"/>
  <c r="H31" i="11" s="1"/>
  <c r="H35" i="11" s="1"/>
  <c r="H36" i="11" s="1"/>
  <c r="B34" i="11"/>
  <c r="G3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Elizabeth Durango-Cohen</author>
  </authors>
  <commentList>
    <comment ref="E6" authorId="0" shapeId="0" xr:uid="{00000000-0006-0000-0500-000001000000}">
      <text>
        <r>
          <rPr>
            <b/>
            <sz val="9"/>
            <color rgb="FF000000"/>
            <rFont val="Tahoma"/>
            <family val="2"/>
          </rPr>
          <t>Elizabeth Durango-Cohen: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Once you enter a formula in cell D6, this error will disappear</t>
        </r>
      </text>
    </comment>
  </commentList>
</comments>
</file>

<file path=xl/sharedStrings.xml><?xml version="1.0" encoding="utf-8"?>
<sst xmlns="http://schemas.openxmlformats.org/spreadsheetml/2006/main" count="3801" uniqueCount="1590">
  <si>
    <t>Patient ID</t>
  </si>
  <si>
    <t>Patient City</t>
  </si>
  <si>
    <t>Patient State</t>
  </si>
  <si>
    <t>Patient Country</t>
  </si>
  <si>
    <t>Patient Zip</t>
  </si>
  <si>
    <t>Referral Agent</t>
  </si>
  <si>
    <t>Hospital / Assoc</t>
  </si>
  <si>
    <t>Doctor</t>
  </si>
  <si>
    <t>Lockport</t>
  </si>
  <si>
    <t>IL</t>
  </si>
  <si>
    <t>US</t>
  </si>
  <si>
    <t>60441</t>
  </si>
  <si>
    <t>Marc Paloma</t>
  </si>
  <si>
    <t>UofC</t>
  </si>
  <si>
    <t>Bishop, Michael</t>
  </si>
  <si>
    <t>Elgin</t>
  </si>
  <si>
    <t>60124</t>
  </si>
  <si>
    <t>Silvia Galicia</t>
  </si>
  <si>
    <t>Transplant / UIH</t>
  </si>
  <si>
    <t>Benedetti, Enrico</t>
  </si>
  <si>
    <t>Deerfield</t>
  </si>
  <si>
    <t>60015</t>
  </si>
  <si>
    <t>Lisa Mariano</t>
  </si>
  <si>
    <t>Spaggiari, Mario</t>
  </si>
  <si>
    <t>Fox Lake</t>
  </si>
  <si>
    <t>60020</t>
  </si>
  <si>
    <t>Mr. Ana Gordon</t>
  </si>
  <si>
    <t>Patel, Pritesh</t>
  </si>
  <si>
    <t>Homewood</t>
  </si>
  <si>
    <t>Diane Mariani</t>
  </si>
  <si>
    <t>Rush</t>
  </si>
  <si>
    <t>Ladanyi, Andras</t>
  </si>
  <si>
    <t>Sarah Ushkow</t>
  </si>
  <si>
    <t>Other</t>
  </si>
  <si>
    <t>Lie-Nemeth, Theresa</t>
  </si>
  <si>
    <t>Roscoe</t>
  </si>
  <si>
    <t>61073</t>
  </si>
  <si>
    <t>Koppe, Sean</t>
  </si>
  <si>
    <t>Pittsburgh</t>
  </si>
  <si>
    <t>PA</t>
  </si>
  <si>
    <t>15234</t>
  </si>
  <si>
    <t>Anita Pakrasi</t>
  </si>
  <si>
    <t>Oak Lawn</t>
  </si>
  <si>
    <t>60453</t>
  </si>
  <si>
    <t>Transplant / Rush</t>
  </si>
  <si>
    <t>Mexer</t>
  </si>
  <si>
    <t>Crystal Lake</t>
  </si>
  <si>
    <t>60014</t>
  </si>
  <si>
    <t>UIH</t>
  </si>
  <si>
    <t>Rockford</t>
  </si>
  <si>
    <t>61107</t>
  </si>
  <si>
    <t>Enrico Benedetti</t>
  </si>
  <si>
    <t>Beneditti, Enrico</t>
  </si>
  <si>
    <t>Dunfermline</t>
  </si>
  <si>
    <t>61524</t>
  </si>
  <si>
    <t>Bourbonnais</t>
  </si>
  <si>
    <t>60914</t>
  </si>
  <si>
    <t>Fidler, Mary J.</t>
  </si>
  <si>
    <t>Machesney Park</t>
  </si>
  <si>
    <t>61115</t>
  </si>
  <si>
    <t>Larson, Melissa</t>
  </si>
  <si>
    <t>Grabill</t>
  </si>
  <si>
    <t>IN</t>
  </si>
  <si>
    <t>46741</t>
  </si>
  <si>
    <t>Mollie Sorey</t>
  </si>
  <si>
    <t>Greenberg, Jared</t>
  </si>
  <si>
    <t>Michelle Alvarez</t>
  </si>
  <si>
    <t>Charbel, Faby</t>
  </si>
  <si>
    <t>Evanston</t>
  </si>
  <si>
    <t>60201</t>
  </si>
  <si>
    <t>Brittany Valdez</t>
  </si>
  <si>
    <t>Slidell, Mark</t>
  </si>
  <si>
    <t>Grayslake</t>
  </si>
  <si>
    <t>60030</t>
  </si>
  <si>
    <t>Erika Graham</t>
  </si>
  <si>
    <t>Giulianotti</t>
  </si>
  <si>
    <t>Antioch</t>
  </si>
  <si>
    <t>60002</t>
  </si>
  <si>
    <t>Koshy, Matthew</t>
  </si>
  <si>
    <t>Aurora</t>
  </si>
  <si>
    <t>60504</t>
  </si>
  <si>
    <t>New York</t>
  </si>
  <si>
    <t>NY</t>
  </si>
  <si>
    <t>10038</t>
  </si>
  <si>
    <t>Anna Blackburn</t>
  </si>
  <si>
    <t>Transplant</t>
  </si>
  <si>
    <t>Kadakia, Anish</t>
  </si>
  <si>
    <t>Brentwood</t>
  </si>
  <si>
    <t>CA</t>
  </si>
  <si>
    <t>94513</t>
  </si>
  <si>
    <t>Amin- Hanjani, Sepideh</t>
  </si>
  <si>
    <t>Mesa</t>
  </si>
  <si>
    <t>AZ</t>
  </si>
  <si>
    <t>85210</t>
  </si>
  <si>
    <t>Long Branch</t>
  </si>
  <si>
    <t>NJ</t>
  </si>
  <si>
    <t>07740</t>
  </si>
  <si>
    <t>Dennis Chevalier</t>
  </si>
  <si>
    <t>Chenetra Smith</t>
  </si>
  <si>
    <t>Liptay, Michael</t>
  </si>
  <si>
    <t>Parkville</t>
  </si>
  <si>
    <t>MD</t>
  </si>
  <si>
    <t>21234</t>
  </si>
  <si>
    <t>Moya</t>
  </si>
  <si>
    <t>Cherry Valley</t>
  </si>
  <si>
    <t>61016</t>
  </si>
  <si>
    <t>North Pole</t>
  </si>
  <si>
    <t>AK</t>
  </si>
  <si>
    <t>99705</t>
  </si>
  <si>
    <t>Alburnett</t>
  </si>
  <si>
    <t>IA</t>
  </si>
  <si>
    <t>52202</t>
  </si>
  <si>
    <t>Dr. Pillai</t>
  </si>
  <si>
    <t>Pillai, Dr.</t>
  </si>
  <si>
    <t>Monticello</t>
  </si>
  <si>
    <t>61856</t>
  </si>
  <si>
    <t>Karen Lostaunau</t>
  </si>
  <si>
    <t>Mahomet</t>
  </si>
  <si>
    <t>61853</t>
  </si>
  <si>
    <t>Erika Clark RN</t>
  </si>
  <si>
    <t>Ferguson, Mark</t>
  </si>
  <si>
    <t>Kewanee</t>
  </si>
  <si>
    <t>61443</t>
  </si>
  <si>
    <t>Liberty</t>
  </si>
  <si>
    <t>MS</t>
  </si>
  <si>
    <t>39645</t>
  </si>
  <si>
    <t>Leslie Stangel (RN)</t>
  </si>
  <si>
    <t>Kanstantin, Skavin</t>
  </si>
  <si>
    <t>Kouts</t>
  </si>
  <si>
    <t>46347</t>
  </si>
  <si>
    <t>Jessica Voigts</t>
  </si>
  <si>
    <t>Park Forest</t>
  </si>
  <si>
    <t>60466</t>
  </si>
  <si>
    <t>Actim M.D, Virgina</t>
  </si>
  <si>
    <t>Heyworth</t>
  </si>
  <si>
    <t>61745</t>
  </si>
  <si>
    <t>Allison Tarr</t>
  </si>
  <si>
    <t>Dudek, Steven</t>
  </si>
  <si>
    <t>Lake In The Hills</t>
  </si>
  <si>
    <t>60156</t>
  </si>
  <si>
    <t>Kate Eidt</t>
  </si>
  <si>
    <t>Hertl, Martin</t>
  </si>
  <si>
    <t>Christina Ferrari-Noonan</t>
  </si>
  <si>
    <t>Mona Fang</t>
  </si>
  <si>
    <t>Levine, Laurence</t>
  </si>
  <si>
    <t>Sterling</t>
  </si>
  <si>
    <t>61081</t>
  </si>
  <si>
    <t>Celendenia Rivo</t>
  </si>
  <si>
    <t>Gantt, Gerald</t>
  </si>
  <si>
    <t>Myriam Davis</t>
  </si>
  <si>
    <t>Giulianotti, Pier</t>
  </si>
  <si>
    <t>Byrne, Richard</t>
  </si>
  <si>
    <t>Chicago</t>
  </si>
  <si>
    <t>60610</t>
  </si>
  <si>
    <t>Gil Marquez</t>
  </si>
  <si>
    <t>Choen</t>
  </si>
  <si>
    <t>61109</t>
  </si>
  <si>
    <t>Sherburne</t>
  </si>
  <si>
    <t>13460</t>
  </si>
  <si>
    <t>Yolanda Sportello</t>
  </si>
  <si>
    <t>Surati, Masmi</t>
  </si>
  <si>
    <t>60613</t>
  </si>
  <si>
    <t>Sarah Knuth Foss</t>
  </si>
  <si>
    <t>Kim, Seo-Hyun</t>
  </si>
  <si>
    <t>Rock Falls</t>
  </si>
  <si>
    <t>61071</t>
  </si>
  <si>
    <t>Huntley</t>
  </si>
  <si>
    <t>60142</t>
  </si>
  <si>
    <t>Batus, Marta</t>
  </si>
  <si>
    <t>North Judson</t>
  </si>
  <si>
    <t>46366</t>
  </si>
  <si>
    <t>Jessica Sun</t>
  </si>
  <si>
    <t>Pampalone</t>
  </si>
  <si>
    <t>Berger, Richard</t>
  </si>
  <si>
    <t>Dayton</t>
  </si>
  <si>
    <t>OH</t>
  </si>
  <si>
    <t>45414</t>
  </si>
  <si>
    <t>Frim, David</t>
  </si>
  <si>
    <t>Roselle</t>
  </si>
  <si>
    <t>60172</t>
  </si>
  <si>
    <t>Maciejewski, John</t>
  </si>
  <si>
    <t>Round Lake</t>
  </si>
  <si>
    <t>60073</t>
  </si>
  <si>
    <t>Neriza Dumayas</t>
  </si>
  <si>
    <t>South Bend</t>
  </si>
  <si>
    <t>46635</t>
  </si>
  <si>
    <t>Laura Morrell</t>
  </si>
  <si>
    <t>Loyola</t>
  </si>
  <si>
    <t>Stiff, Patrick</t>
  </si>
  <si>
    <t>La Crosse</t>
  </si>
  <si>
    <t>WI</t>
  </si>
  <si>
    <t>54603</t>
  </si>
  <si>
    <t>Dallas</t>
  </si>
  <si>
    <t>TX</t>
  </si>
  <si>
    <t>75243</t>
  </si>
  <si>
    <t>Jim Doherty</t>
  </si>
  <si>
    <t>Sisson, George</t>
  </si>
  <si>
    <t>Plainfield</t>
  </si>
  <si>
    <t>60585</t>
  </si>
  <si>
    <t>Cindy Davis</t>
  </si>
  <si>
    <t>Selip, Debra</t>
  </si>
  <si>
    <t>Hudson</t>
  </si>
  <si>
    <t>61748</t>
  </si>
  <si>
    <t>Greg Branen</t>
  </si>
  <si>
    <t>Aehim, Virginie</t>
  </si>
  <si>
    <t>Mchenry</t>
  </si>
  <si>
    <t>60051</t>
  </si>
  <si>
    <t>Adam Barrett- Gary</t>
  </si>
  <si>
    <t>Dr. Spaggiari, Dr. Bhan</t>
  </si>
  <si>
    <t>Irvine</t>
  </si>
  <si>
    <t>92603</t>
  </si>
  <si>
    <t>Jessica Kelley RN</t>
  </si>
  <si>
    <t>Schadde, Erik</t>
  </si>
  <si>
    <t>Cary</t>
  </si>
  <si>
    <t>60013</t>
  </si>
  <si>
    <t>Jackie Giaimo</t>
  </si>
  <si>
    <t>Sunita, Nathan</t>
  </si>
  <si>
    <t>Fairfax</t>
  </si>
  <si>
    <t>VA</t>
  </si>
  <si>
    <t>22033</t>
  </si>
  <si>
    <t>Ali Keshavarzian</t>
  </si>
  <si>
    <t>Keshavarzian, Ali</t>
  </si>
  <si>
    <t>Gina Aguilar</t>
  </si>
  <si>
    <t>Khan, Irum</t>
  </si>
  <si>
    <t>Bloomington</t>
  </si>
  <si>
    <t>61704</t>
  </si>
  <si>
    <t>Mary Lou Martinez</t>
  </si>
  <si>
    <t>Nunoz</t>
  </si>
  <si>
    <t>Neckrysh, Sergey</t>
  </si>
  <si>
    <t>Fulton</t>
  </si>
  <si>
    <t>61252</t>
  </si>
  <si>
    <t>Karrel Bernado</t>
  </si>
  <si>
    <t>Shah, Ketan</t>
  </si>
  <si>
    <t>Marisa Carpinelli</t>
  </si>
  <si>
    <t>Adria Ososki</t>
  </si>
  <si>
    <t>Achim M.D., V.</t>
  </si>
  <si>
    <t>Saginaw</t>
  </si>
  <si>
    <t>MI</t>
  </si>
  <si>
    <t>48638</t>
  </si>
  <si>
    <t>Jane Reich</t>
  </si>
  <si>
    <t>Paner, Agne</t>
  </si>
  <si>
    <t>Sady</t>
  </si>
  <si>
    <t>Plano</t>
  </si>
  <si>
    <t>60545</t>
  </si>
  <si>
    <t>Sheila Davies</t>
  </si>
  <si>
    <t>Galvin, John</t>
  </si>
  <si>
    <t>Memphis</t>
  </si>
  <si>
    <t>TN</t>
  </si>
  <si>
    <t>38103</t>
  </si>
  <si>
    <t>Kimberly Starks</t>
  </si>
  <si>
    <t>Stein, Sarah</t>
  </si>
  <si>
    <t>Peoria</t>
  </si>
  <si>
    <t>61614</t>
  </si>
  <si>
    <t>Laur Lawson</t>
  </si>
  <si>
    <t>Tang, Ignatius</t>
  </si>
  <si>
    <t>Freeport</t>
  </si>
  <si>
    <t>Carmina Calderon</t>
  </si>
  <si>
    <t>Aref, Ahmad</t>
  </si>
  <si>
    <t>Notre Dame</t>
  </si>
  <si>
    <t>46556</t>
  </si>
  <si>
    <t>Kecia Jiminez</t>
  </si>
  <si>
    <t>Tu, Elmer</t>
  </si>
  <si>
    <t>Vernon Hills</t>
  </si>
  <si>
    <t>60061</t>
  </si>
  <si>
    <t>Stein</t>
  </si>
  <si>
    <t>Crown Point</t>
  </si>
  <si>
    <t>46307</t>
  </si>
  <si>
    <t>Berklee Kruce</t>
  </si>
  <si>
    <t>Bonimi</t>
  </si>
  <si>
    <t>Steger</t>
  </si>
  <si>
    <t>60475</t>
  </si>
  <si>
    <t>Lana Ernst</t>
  </si>
  <si>
    <t>Abdelhady, Khaled</t>
  </si>
  <si>
    <t>Morton</t>
  </si>
  <si>
    <t>61550</t>
  </si>
  <si>
    <t>Tricia Stiger</t>
  </si>
  <si>
    <t>Weinig, Barry</t>
  </si>
  <si>
    <t>Algonquin</t>
  </si>
  <si>
    <t>60102</t>
  </si>
  <si>
    <t>Carol Cole</t>
  </si>
  <si>
    <t>Mary Babcock</t>
  </si>
  <si>
    <t>Berry-Kravis, Elizabeth</t>
  </si>
  <si>
    <t>61108</t>
  </si>
  <si>
    <t>Jeffrey, Shannon</t>
  </si>
  <si>
    <t>South Haven</t>
  </si>
  <si>
    <t>Ali Vernasco</t>
  </si>
  <si>
    <t>Fidler, Mary</t>
  </si>
  <si>
    <t>Coal City</t>
  </si>
  <si>
    <t>60416</t>
  </si>
  <si>
    <t>Sani, Sepehr</t>
  </si>
  <si>
    <t>Saint Anne</t>
  </si>
  <si>
    <t>60964</t>
  </si>
  <si>
    <t>Normal</t>
  </si>
  <si>
    <t>61761</t>
  </si>
  <si>
    <t>Elizabeth Berry-Kravis</t>
  </si>
  <si>
    <t>Poplar Grove</t>
  </si>
  <si>
    <t>61065</t>
  </si>
  <si>
    <t>Alaraj, Ali</t>
  </si>
  <si>
    <t>Woodstock</t>
  </si>
  <si>
    <t>60098</t>
  </si>
  <si>
    <t>Demotte</t>
  </si>
  <si>
    <t>46310</t>
  </si>
  <si>
    <t>Ashley Carter</t>
  </si>
  <si>
    <t>Groves, Elliot</t>
  </si>
  <si>
    <t>Hartford City</t>
  </si>
  <si>
    <t>47348</t>
  </si>
  <si>
    <t>Stephanie Hultz</t>
  </si>
  <si>
    <t>Slavin, Konstantin</t>
  </si>
  <si>
    <t>60123</t>
  </si>
  <si>
    <t>Coleman, Matthew</t>
  </si>
  <si>
    <t>Braceville</t>
  </si>
  <si>
    <t>60407</t>
  </si>
  <si>
    <t>Sana Taylor</t>
  </si>
  <si>
    <t>Corcoran, Julia</t>
  </si>
  <si>
    <t>Danville</t>
  </si>
  <si>
    <t>61832</t>
  </si>
  <si>
    <t>Alyssa Madia</t>
  </si>
  <si>
    <t>Alkhudari, Samer</t>
  </si>
  <si>
    <t>Forrest</t>
  </si>
  <si>
    <t>61741</t>
  </si>
  <si>
    <t>Clare Guzzo</t>
  </si>
  <si>
    <t>Cortina, Soledad</t>
  </si>
  <si>
    <t>Chesterfield</t>
  </si>
  <si>
    <t>MO</t>
  </si>
  <si>
    <t>63017</t>
  </si>
  <si>
    <t>Kravitz, Elizabeth</t>
  </si>
  <si>
    <t>Rochester</t>
  </si>
  <si>
    <t>48306</t>
  </si>
  <si>
    <t>Paul Kent, Martin Hertl</t>
  </si>
  <si>
    <t>Runnemede</t>
  </si>
  <si>
    <t>08078</t>
  </si>
  <si>
    <t>Sky Handy</t>
  </si>
  <si>
    <t>Tatodes, Antone</t>
  </si>
  <si>
    <t>Latham</t>
  </si>
  <si>
    <t>62543</t>
  </si>
  <si>
    <t>Sara Miller</t>
  </si>
  <si>
    <t>Hajjiri</t>
  </si>
  <si>
    <t>Saint Joseph</t>
  </si>
  <si>
    <t>49085</t>
  </si>
  <si>
    <t>Nuha Khan RN</t>
  </si>
  <si>
    <t>Wiet, Richard Mark</t>
  </si>
  <si>
    <t>Trevor</t>
  </si>
  <si>
    <t>53179</t>
  </si>
  <si>
    <t>Lewistown</t>
  </si>
  <si>
    <t>61542</t>
  </si>
  <si>
    <t>60643</t>
  </si>
  <si>
    <t>Samuel Burke</t>
  </si>
  <si>
    <t>Abbasian, Javannah</t>
  </si>
  <si>
    <t>Wanatah</t>
  </si>
  <si>
    <t>46390</t>
  </si>
  <si>
    <t>Elisheva Hauser</t>
  </si>
  <si>
    <t>Ankit, Mehta</t>
  </si>
  <si>
    <t>Lake Station</t>
  </si>
  <si>
    <t>46405</t>
  </si>
  <si>
    <t>Streator</t>
  </si>
  <si>
    <t>61364</t>
  </si>
  <si>
    <t>Saint Louis</t>
  </si>
  <si>
    <t>63112</t>
  </si>
  <si>
    <t>Lindsey Wolf</t>
  </si>
  <si>
    <t>Kukreja, Subhash</t>
  </si>
  <si>
    <t>Joliet</t>
  </si>
  <si>
    <t>60436</t>
  </si>
  <si>
    <t>Oberholzer, Jose</t>
  </si>
  <si>
    <t>Donovan</t>
  </si>
  <si>
    <t>P.O BOX 51</t>
  </si>
  <si>
    <t>Maura Hoyt</t>
  </si>
  <si>
    <t>Jacksonville</t>
  </si>
  <si>
    <t>62650</t>
  </si>
  <si>
    <t>Jaclyn Siegal</t>
  </si>
  <si>
    <t>Fraiderburg, Dustin</t>
  </si>
  <si>
    <t>Kristen Boachie</t>
  </si>
  <si>
    <t>Dubuque</t>
  </si>
  <si>
    <t>52001</t>
  </si>
  <si>
    <t>Mackenzie McCrorey</t>
  </si>
  <si>
    <t>Balkhy, Husam</t>
  </si>
  <si>
    <t>Monmouth</t>
  </si>
  <si>
    <t>61642</t>
  </si>
  <si>
    <t>Franklin</t>
  </si>
  <si>
    <t>62638</t>
  </si>
  <si>
    <t>Pillainayagam</t>
  </si>
  <si>
    <t>Savoy</t>
  </si>
  <si>
    <t>61874</t>
  </si>
  <si>
    <t>Chanelle K</t>
  </si>
  <si>
    <t>Vega, Octavio</t>
  </si>
  <si>
    <t>Noblesville</t>
  </si>
  <si>
    <t>46062</t>
  </si>
  <si>
    <t>THE</t>
  </si>
  <si>
    <t>DE</t>
  </si>
  <si>
    <t>Brett Bennett</t>
  </si>
  <si>
    <t>Hobart</t>
  </si>
  <si>
    <t>46342</t>
  </si>
  <si>
    <t>Saraf, Santosh</t>
  </si>
  <si>
    <t>Racine</t>
  </si>
  <si>
    <t>53406</t>
  </si>
  <si>
    <t>Gary</t>
  </si>
  <si>
    <t>46407</t>
  </si>
  <si>
    <t>Metha</t>
  </si>
  <si>
    <t>Indianapolis</t>
  </si>
  <si>
    <t>46228</t>
  </si>
  <si>
    <t>Kendra Kney</t>
  </si>
  <si>
    <t>Ankeny</t>
  </si>
  <si>
    <t>50023</t>
  </si>
  <si>
    <t>Wakarusa</t>
  </si>
  <si>
    <t>46573</t>
  </si>
  <si>
    <t>Margaret Sullivan</t>
  </si>
  <si>
    <t>Goldstein, Laura</t>
  </si>
  <si>
    <t>Cadillac</t>
  </si>
  <si>
    <t>49601</t>
  </si>
  <si>
    <t>Katie Gross</t>
  </si>
  <si>
    <t>Verma, Nikhil</t>
  </si>
  <si>
    <t>Orland Park</t>
  </si>
  <si>
    <t>60462</t>
  </si>
  <si>
    <t>Erin Cecchi</t>
  </si>
  <si>
    <t>Bruninga, Keith</t>
  </si>
  <si>
    <t>53402</t>
  </si>
  <si>
    <t>Djzlilizn</t>
  </si>
  <si>
    <t>Crescent City</t>
  </si>
  <si>
    <t>60928</t>
  </si>
  <si>
    <t>Sungarlu, Sarah</t>
  </si>
  <si>
    <t>Nuna Khan</t>
  </si>
  <si>
    <t>Wiet, Mark</t>
  </si>
  <si>
    <t>Valparaiso</t>
  </si>
  <si>
    <t>46385</t>
  </si>
  <si>
    <t>Manta</t>
  </si>
  <si>
    <t>Bolingbrook</t>
  </si>
  <si>
    <t>60440</t>
  </si>
  <si>
    <t>Birasch</t>
  </si>
  <si>
    <t>Wauconda</t>
  </si>
  <si>
    <t>60084</t>
  </si>
  <si>
    <t>Diaz  / Palealogos</t>
  </si>
  <si>
    <t>Cedar</t>
  </si>
  <si>
    <t>MN</t>
  </si>
  <si>
    <t>55011</t>
  </si>
  <si>
    <t>Dudeck</t>
  </si>
  <si>
    <t>Linda Fischer</t>
  </si>
  <si>
    <t>Stroger</t>
  </si>
  <si>
    <t>Asmim, Sahni</t>
  </si>
  <si>
    <t>Paducah</t>
  </si>
  <si>
    <t>KY</t>
  </si>
  <si>
    <t>42003</t>
  </si>
  <si>
    <t>Levine, Lawrence</t>
  </si>
  <si>
    <t>Corpus Christi</t>
  </si>
  <si>
    <t>78418</t>
  </si>
  <si>
    <t>Hampshire</t>
  </si>
  <si>
    <t>60140</t>
  </si>
  <si>
    <t>Kent</t>
  </si>
  <si>
    <t>Yessi Ondo</t>
  </si>
  <si>
    <t>Mieler, William</t>
  </si>
  <si>
    <t>46268</t>
  </si>
  <si>
    <t>Tiffany Sanders</t>
  </si>
  <si>
    <t>Batra</t>
  </si>
  <si>
    <t>Calgary</t>
  </si>
  <si>
    <t>AB</t>
  </si>
  <si>
    <t>T3R 139</t>
  </si>
  <si>
    <t>Jeannie Taylor</t>
  </si>
  <si>
    <t>Nho, Shane</t>
  </si>
  <si>
    <t>Knoxville</t>
  </si>
  <si>
    <t>50138</t>
  </si>
  <si>
    <t>Burger, Richard</t>
  </si>
  <si>
    <t>Wiebe</t>
  </si>
  <si>
    <t>Corner Brooke</t>
  </si>
  <si>
    <t>NL</t>
  </si>
  <si>
    <t>A2H2M5</t>
  </si>
  <si>
    <t>Nho</t>
  </si>
  <si>
    <t>Cisco</t>
  </si>
  <si>
    <t>61830</t>
  </si>
  <si>
    <t>Milton</t>
  </si>
  <si>
    <t>53563</t>
  </si>
  <si>
    <t>Leelamma George</t>
  </si>
  <si>
    <t>Liederman</t>
  </si>
  <si>
    <t>Cynthia Yepez</t>
  </si>
  <si>
    <t>Chin</t>
  </si>
  <si>
    <t>Diaz</t>
  </si>
  <si>
    <t>Village of Lakewood</t>
  </si>
  <si>
    <t>Katie Fasullo</t>
  </si>
  <si>
    <t>Stenson, Kerstin</t>
  </si>
  <si>
    <t>Buchanan</t>
  </si>
  <si>
    <t>49107</t>
  </si>
  <si>
    <t>Zhou</t>
  </si>
  <si>
    <t>West Terre Haute</t>
  </si>
  <si>
    <t>47885</t>
  </si>
  <si>
    <t>Pillainayagam, Clement</t>
  </si>
  <si>
    <t>Lake Geneva</t>
  </si>
  <si>
    <t>53147</t>
  </si>
  <si>
    <t>Charleston</t>
  </si>
  <si>
    <t>WV</t>
  </si>
  <si>
    <t>25312</t>
  </si>
  <si>
    <t>Nickloa Verma</t>
  </si>
  <si>
    <t>Laura Donnan</t>
  </si>
  <si>
    <t>Jolly, Meenakshi</t>
  </si>
  <si>
    <t>Champaign</t>
  </si>
  <si>
    <t>61822</t>
  </si>
  <si>
    <t>Fessler</t>
  </si>
  <si>
    <t>West Bend</t>
  </si>
  <si>
    <t>53090</t>
  </si>
  <si>
    <t>Mount Morris</t>
  </si>
  <si>
    <t>61054</t>
  </si>
  <si>
    <t>Sheilia Davies</t>
  </si>
  <si>
    <t>Oh, Annie</t>
  </si>
  <si>
    <t>Kavinsky, Clifford</t>
  </si>
  <si>
    <t>Brown</t>
  </si>
  <si>
    <t>Mary Mann</t>
  </si>
  <si>
    <t>Boland</t>
  </si>
  <si>
    <t>Stillman</t>
  </si>
  <si>
    <t>60184</t>
  </si>
  <si>
    <t>Natavia Bady</t>
  </si>
  <si>
    <t>Ellis</t>
  </si>
  <si>
    <t>Ares</t>
  </si>
  <si>
    <t>Winter, Jane</t>
  </si>
  <si>
    <t>60050</t>
  </si>
  <si>
    <t>Amin, Sandeep</t>
  </si>
  <si>
    <t>Oak Park</t>
  </si>
  <si>
    <t>60302</t>
  </si>
  <si>
    <t>Evans</t>
  </si>
  <si>
    <t>Sanibel</t>
  </si>
  <si>
    <t>FL</t>
  </si>
  <si>
    <t>33957</t>
  </si>
  <si>
    <t>Seigel</t>
  </si>
  <si>
    <t>Mundelein</t>
  </si>
  <si>
    <t>60060</t>
  </si>
  <si>
    <t>Ziedman</t>
  </si>
  <si>
    <t>Mary Ann Enriquez</t>
  </si>
  <si>
    <t>La Porte</t>
  </si>
  <si>
    <t>46350</t>
  </si>
  <si>
    <t>Jane</t>
  </si>
  <si>
    <t>Chmielewski</t>
  </si>
  <si>
    <t>Testai, Fernando</t>
  </si>
  <si>
    <t>Taylor Ridge</t>
  </si>
  <si>
    <t>61284</t>
  </si>
  <si>
    <t>Mellgren</t>
  </si>
  <si>
    <t>Beecher</t>
  </si>
  <si>
    <t>60401</t>
  </si>
  <si>
    <t>Rose Gonzalez</t>
  </si>
  <si>
    <t>Lazar, Sorin</t>
  </si>
  <si>
    <t>Abingdon</t>
  </si>
  <si>
    <t>61410</t>
  </si>
  <si>
    <t>Smith, Sonali</t>
  </si>
  <si>
    <t>Dyer</t>
  </si>
  <si>
    <t>46311</t>
  </si>
  <si>
    <t>Anna Polys</t>
  </si>
  <si>
    <t>Rosenplatt</t>
  </si>
  <si>
    <t>Alaraj</t>
  </si>
  <si>
    <t>Hanover Park</t>
  </si>
  <si>
    <t>60133</t>
  </si>
  <si>
    <t>Giulianotti,</t>
  </si>
  <si>
    <t>Culbertson</t>
  </si>
  <si>
    <t>NE</t>
  </si>
  <si>
    <t>69024</t>
  </si>
  <si>
    <t>Madison Printen</t>
  </si>
  <si>
    <t>Olympia</t>
  </si>
  <si>
    <t>WA</t>
  </si>
  <si>
    <t>98513</t>
  </si>
  <si>
    <t>Galesburg</t>
  </si>
  <si>
    <t>61401</t>
  </si>
  <si>
    <t>Hoskins</t>
  </si>
  <si>
    <t>Leander</t>
  </si>
  <si>
    <t>78641</t>
  </si>
  <si>
    <t>Quigley, John</t>
  </si>
  <si>
    <t>Oberholtzer</t>
  </si>
  <si>
    <t>Denise Voskuil-Marre</t>
  </si>
  <si>
    <t>Zajaranant</t>
  </si>
  <si>
    <t>Weiss</t>
  </si>
  <si>
    <t>61920</t>
  </si>
  <si>
    <t>Jain, Sandeep</t>
  </si>
  <si>
    <t>Murphy</t>
  </si>
  <si>
    <t>Bonomi</t>
  </si>
  <si>
    <t>West Minster</t>
  </si>
  <si>
    <t>CO</t>
  </si>
  <si>
    <t>80021</t>
  </si>
  <si>
    <t>Dashti, Reza</t>
  </si>
  <si>
    <t>Scottville</t>
  </si>
  <si>
    <t>49454</t>
  </si>
  <si>
    <t>Orkin, Bruce</t>
  </si>
  <si>
    <t>Goody</t>
  </si>
  <si>
    <t>Palmyra</t>
  </si>
  <si>
    <t>62674</t>
  </si>
  <si>
    <t>McCarthy</t>
  </si>
  <si>
    <t>Rockville</t>
  </si>
  <si>
    <t>47872</t>
  </si>
  <si>
    <t>Milwaukee</t>
  </si>
  <si>
    <t>53218</t>
  </si>
  <si>
    <t>Slavin</t>
  </si>
  <si>
    <t>46278</t>
  </si>
  <si>
    <t>Chen, Julie</t>
  </si>
  <si>
    <t>Overland Park</t>
  </si>
  <si>
    <t>KS</t>
  </si>
  <si>
    <t>66212</t>
  </si>
  <si>
    <t>Berhagen</t>
  </si>
  <si>
    <t>Mapleton</t>
  </si>
  <si>
    <t>61547</t>
  </si>
  <si>
    <t>Gluth</t>
  </si>
  <si>
    <t>Chan, Edie</t>
  </si>
  <si>
    <t>Bush-Joseph, Charles</t>
  </si>
  <si>
    <t>Trinos, Ester</t>
  </si>
  <si>
    <t>60626</t>
  </si>
  <si>
    <t>Petersburg</t>
  </si>
  <si>
    <t>41080</t>
  </si>
  <si>
    <t>Portugal</t>
  </si>
  <si>
    <t>Oswego</t>
  </si>
  <si>
    <t>60543</t>
  </si>
  <si>
    <t>Ridgeland</t>
  </si>
  <si>
    <t>39157</t>
  </si>
  <si>
    <t>Dejllian</t>
  </si>
  <si>
    <t>Nopali</t>
  </si>
  <si>
    <t>Loganville</t>
  </si>
  <si>
    <t>GA</t>
  </si>
  <si>
    <t>30052</t>
  </si>
  <si>
    <t>60430</t>
  </si>
  <si>
    <t>Willowbrook</t>
  </si>
  <si>
    <t>60527</t>
  </si>
  <si>
    <t>Usha</t>
  </si>
  <si>
    <t>Farmington</t>
  </si>
  <si>
    <t>48331</t>
  </si>
  <si>
    <t>46226</t>
  </si>
  <si>
    <t>West Lafayette</t>
  </si>
  <si>
    <t>47906</t>
  </si>
  <si>
    <t>Kayla Morgan</t>
  </si>
  <si>
    <t>Jaclyn Siegel</t>
  </si>
  <si>
    <t>Erika Owen</t>
  </si>
  <si>
    <t>Gitelis, Steven</t>
  </si>
  <si>
    <t>Julie DallaRosa</t>
  </si>
  <si>
    <t>Turaga, Kiran</t>
  </si>
  <si>
    <t>Hopkins</t>
  </si>
  <si>
    <t>55343</t>
  </si>
  <si>
    <t>Jamie Chin</t>
  </si>
  <si>
    <t>Crestwood</t>
  </si>
  <si>
    <t>60445</t>
  </si>
  <si>
    <t>Charlotte</t>
  </si>
  <si>
    <t>NC</t>
  </si>
  <si>
    <t>28211</t>
  </si>
  <si>
    <t>46403</t>
  </si>
  <si>
    <t>Brand, Mark</t>
  </si>
  <si>
    <t>Margaret Creedon</t>
  </si>
  <si>
    <t>Duncombe</t>
  </si>
  <si>
    <t>50532</t>
  </si>
  <si>
    <t>Emily Rubenstein</t>
  </si>
  <si>
    <t>Rensselaer</t>
  </si>
  <si>
    <t>47978</t>
  </si>
  <si>
    <t>Konstantin Slavin</t>
  </si>
  <si>
    <t>Clare</t>
  </si>
  <si>
    <t>48617</t>
  </si>
  <si>
    <t>Nelly Dago</t>
  </si>
  <si>
    <t>Abern, Michael</t>
  </si>
  <si>
    <t>Pleasant Prairie</t>
  </si>
  <si>
    <t>53158</t>
  </si>
  <si>
    <t>Jessica Tapia</t>
  </si>
  <si>
    <t>Williams Bay</t>
  </si>
  <si>
    <t>53191</t>
  </si>
  <si>
    <t>Chu, Elmer</t>
  </si>
  <si>
    <t>53225</t>
  </si>
  <si>
    <t>Loretta Murphy</t>
  </si>
  <si>
    <t>Lithia</t>
  </si>
  <si>
    <t>33547</t>
  </si>
  <si>
    <t>Anthony Chevalier</t>
  </si>
  <si>
    <t>Jiang</t>
  </si>
  <si>
    <t>Kankakee</t>
  </si>
  <si>
    <t>60901</t>
  </si>
  <si>
    <t>Nancy Licciardi</t>
  </si>
  <si>
    <t>Nielsen, Thomas</t>
  </si>
  <si>
    <t>46383</t>
  </si>
  <si>
    <t>Buhrfiend, Colleen</t>
  </si>
  <si>
    <t>60644</t>
  </si>
  <si>
    <t>Lauren Weber</t>
  </si>
  <si>
    <t>60640</t>
  </si>
  <si>
    <t>Venugopal</t>
  </si>
  <si>
    <t>Meiler</t>
  </si>
  <si>
    <t>Michigan City</t>
  </si>
  <si>
    <t>46360</t>
  </si>
  <si>
    <t>Kirsten Boachie</t>
  </si>
  <si>
    <t>Marwaha, Gaurav</t>
  </si>
  <si>
    <t>Fort Madison</t>
  </si>
  <si>
    <t>52627</t>
  </si>
  <si>
    <t>Stacey Boyer</t>
  </si>
  <si>
    <t>Lubenow</t>
  </si>
  <si>
    <t>46615</t>
  </si>
  <si>
    <t>Kompoletti</t>
  </si>
  <si>
    <t>Watertown</t>
  </si>
  <si>
    <t>53094</t>
  </si>
  <si>
    <t>Christine Mun</t>
  </si>
  <si>
    <t>Yannek</t>
  </si>
  <si>
    <t>Waukegan</t>
  </si>
  <si>
    <t>60085</t>
  </si>
  <si>
    <t>Kirstie Trenkie</t>
  </si>
  <si>
    <t>Mehta</t>
  </si>
  <si>
    <t>Dolton</t>
  </si>
  <si>
    <t>60419</t>
  </si>
  <si>
    <t>Chicago Heights</t>
  </si>
  <si>
    <t>60412</t>
  </si>
  <si>
    <t>Amy Wilhelmi</t>
  </si>
  <si>
    <t>Ilbawi</t>
  </si>
  <si>
    <t>Cedar Lake</t>
  </si>
  <si>
    <t>46303</t>
  </si>
  <si>
    <t>Keokuk</t>
  </si>
  <si>
    <t>52632</t>
  </si>
  <si>
    <t>Oak Forest</t>
  </si>
  <si>
    <t>60452</t>
  </si>
  <si>
    <t>Asbury</t>
  </si>
  <si>
    <t>52002</t>
  </si>
  <si>
    <t>West Frankfort</t>
  </si>
  <si>
    <t>62896</t>
  </si>
  <si>
    <t>Ji Sun</t>
  </si>
  <si>
    <t>Lim, Jennifer</t>
  </si>
  <si>
    <t>Dekalb</t>
  </si>
  <si>
    <t>60115</t>
  </si>
  <si>
    <t>Platakis</t>
  </si>
  <si>
    <t>Brent</t>
  </si>
  <si>
    <t>Fatima Diabate</t>
  </si>
  <si>
    <t>Fessler, Richard</t>
  </si>
  <si>
    <t>61265</t>
  </si>
  <si>
    <t>Rockton</t>
  </si>
  <si>
    <t>61072</t>
  </si>
  <si>
    <t>Luke, Jason</t>
  </si>
  <si>
    <t>Birmingham</t>
  </si>
  <si>
    <t>AL</t>
  </si>
  <si>
    <t>35235</t>
  </si>
  <si>
    <t>Camby</t>
  </si>
  <si>
    <t>46113</t>
  </si>
  <si>
    <t>Rendelle</t>
  </si>
  <si>
    <t>Peru</t>
  </si>
  <si>
    <t>61354</t>
  </si>
  <si>
    <t>Fraldenburg, Dustin</t>
  </si>
  <si>
    <t>Julia Blum</t>
  </si>
  <si>
    <t>Mayers</t>
  </si>
  <si>
    <t>Marietta</t>
  </si>
  <si>
    <t>30006</t>
  </si>
  <si>
    <t>Henry, Chang</t>
  </si>
  <si>
    <t>Griem, Katherine</t>
  </si>
  <si>
    <t>Tinley Park</t>
  </si>
  <si>
    <t>60477</t>
  </si>
  <si>
    <t>Batavia</t>
  </si>
  <si>
    <t>60510</t>
  </si>
  <si>
    <t>Milford</t>
  </si>
  <si>
    <t>60953</t>
  </si>
  <si>
    <t>Marva Jones</t>
  </si>
  <si>
    <t>Setabutr, Pete</t>
  </si>
  <si>
    <t>Cedar Springs</t>
  </si>
  <si>
    <t>49319</t>
  </si>
  <si>
    <t>Evelyn Perez</t>
  </si>
  <si>
    <t>Baim, Sanford</t>
  </si>
  <si>
    <t>60487</t>
  </si>
  <si>
    <t>Kelly Shelman</t>
  </si>
  <si>
    <t>Lopez, George</t>
  </si>
  <si>
    <t>Lucas Bady</t>
  </si>
  <si>
    <t>Patel, Pravin</t>
  </si>
  <si>
    <t>Decatur</t>
  </si>
  <si>
    <t>62521</t>
  </si>
  <si>
    <t>Lo Miller</t>
  </si>
  <si>
    <t>60633</t>
  </si>
  <si>
    <t>Melinda Valera</t>
  </si>
  <si>
    <t>Cohen, Mimis</t>
  </si>
  <si>
    <t>Gibson City</t>
  </si>
  <si>
    <t>60936</t>
  </si>
  <si>
    <t>Schaer, Gary</t>
  </si>
  <si>
    <t>Portsmouth</t>
  </si>
  <si>
    <t>NH</t>
  </si>
  <si>
    <t>03801</t>
  </si>
  <si>
    <t>Chau, Felix</t>
  </si>
  <si>
    <t>Urbana</t>
  </si>
  <si>
    <t>61802</t>
  </si>
  <si>
    <t>Yang, DR.</t>
  </si>
  <si>
    <t>Anne Przepidka</t>
  </si>
  <si>
    <t>Ulanski</t>
  </si>
  <si>
    <t>Gramercy</t>
  </si>
  <si>
    <t>LA</t>
  </si>
  <si>
    <t>70052</t>
  </si>
  <si>
    <t>Yorkville</t>
  </si>
  <si>
    <t>60560</t>
  </si>
  <si>
    <t>Dierdre Kelley</t>
  </si>
  <si>
    <t>Akron</t>
  </si>
  <si>
    <t>44319</t>
  </si>
  <si>
    <t>Jacquelyn Giaimo</t>
  </si>
  <si>
    <t>Kindler, Hedy</t>
  </si>
  <si>
    <t>Zion</t>
  </si>
  <si>
    <t>60099</t>
  </si>
  <si>
    <t>Rondelli, Damiano</t>
  </si>
  <si>
    <t>New Carlisle</t>
  </si>
  <si>
    <t>46552</t>
  </si>
  <si>
    <t>Asha Dos</t>
  </si>
  <si>
    <t>Codispoti</t>
  </si>
  <si>
    <t>Goreville</t>
  </si>
  <si>
    <t>62939</t>
  </si>
  <si>
    <t>Katherine Fasull</t>
  </si>
  <si>
    <t>Claremont</t>
  </si>
  <si>
    <t>62421</t>
  </si>
  <si>
    <t>Gina Ugo</t>
  </si>
  <si>
    <t>Pontiac</t>
  </si>
  <si>
    <t>61764</t>
  </si>
  <si>
    <t>Ahmed, Amina</t>
  </si>
  <si>
    <t>Alexis Rojas</t>
  </si>
  <si>
    <t>Harigani, Amin</t>
  </si>
  <si>
    <t>Jonathan Bode</t>
  </si>
  <si>
    <t>Timothy Lubenow</t>
  </si>
  <si>
    <t>East Peoria</t>
  </si>
  <si>
    <t>61611</t>
  </si>
  <si>
    <t>Courtney Cotto</t>
  </si>
  <si>
    <t>Della Valle, Craig</t>
  </si>
  <si>
    <t>Deanna Aubry</t>
  </si>
  <si>
    <t>60632</t>
  </si>
  <si>
    <t>Erika Galvez</t>
  </si>
  <si>
    <t>Hsu, Lewis</t>
  </si>
  <si>
    <t>Chebanse</t>
  </si>
  <si>
    <t>60922</t>
  </si>
  <si>
    <t>Fleming Island</t>
  </si>
  <si>
    <t>32003</t>
  </si>
  <si>
    <t>Hydemann, P.</t>
  </si>
  <si>
    <t>Siemionow, Krzysztof</t>
  </si>
  <si>
    <t>La Salle</t>
  </si>
  <si>
    <t>61301</t>
  </si>
  <si>
    <t>Kothari, Rajul</t>
  </si>
  <si>
    <t>Goshen</t>
  </si>
  <si>
    <t>46526</t>
  </si>
  <si>
    <t>Deutsch, Harel</t>
  </si>
  <si>
    <t>Bonomi, Philip</t>
  </si>
  <si>
    <t>Granger</t>
  </si>
  <si>
    <t>46530</t>
  </si>
  <si>
    <t>Kim Medina</t>
  </si>
  <si>
    <t>Hueksema, J</t>
  </si>
  <si>
    <t>Rock Island</t>
  </si>
  <si>
    <t>61201</t>
  </si>
  <si>
    <t>Alma Moya (RN)</t>
  </si>
  <si>
    <t>53095</t>
  </si>
  <si>
    <t>Jeannine Hasenfong</t>
  </si>
  <si>
    <t>Waukesha</t>
  </si>
  <si>
    <t>53186</t>
  </si>
  <si>
    <t>Mendota</t>
  </si>
  <si>
    <t>61342</t>
  </si>
  <si>
    <t>Trivedi, I</t>
  </si>
  <si>
    <t>Dixon</t>
  </si>
  <si>
    <t>61021</t>
  </si>
  <si>
    <t>William Mieler</t>
  </si>
  <si>
    <t>Omaha</t>
  </si>
  <si>
    <t>68117</t>
  </si>
  <si>
    <t>Kindler</t>
  </si>
  <si>
    <t>Buffalo</t>
  </si>
  <si>
    <t>14217</t>
  </si>
  <si>
    <t>Scottsdale</t>
  </si>
  <si>
    <t>85255</t>
  </si>
  <si>
    <t>Bettendorf</t>
  </si>
  <si>
    <t>52722</t>
  </si>
  <si>
    <t>Jane Lee</t>
  </si>
  <si>
    <t>61102</t>
  </si>
  <si>
    <t>White Lake</t>
  </si>
  <si>
    <t>48386</t>
  </si>
  <si>
    <t>Toni Lee</t>
  </si>
  <si>
    <t>Phillips, Frank</t>
  </si>
  <si>
    <t>Ana Ramijanc</t>
  </si>
  <si>
    <t>Smith, Michael</t>
  </si>
  <si>
    <t>Imperial</t>
  </si>
  <si>
    <t>63052</t>
  </si>
  <si>
    <t>Shorter, Ellen</t>
  </si>
  <si>
    <t>62526</t>
  </si>
  <si>
    <t>Ashton Kroner</t>
  </si>
  <si>
    <t>Road Home / Rush</t>
  </si>
  <si>
    <t>Ediden, Jennifer</t>
  </si>
  <si>
    <t>Halimo Abdulkarim</t>
  </si>
  <si>
    <t>Regina</t>
  </si>
  <si>
    <t>SK</t>
  </si>
  <si>
    <t>4X4T2</t>
  </si>
  <si>
    <t>ESP-106</t>
  </si>
  <si>
    <t>ESP-284</t>
  </si>
  <si>
    <t>ESP-316</t>
  </si>
  <si>
    <t>ESP-327</t>
  </si>
  <si>
    <t>ESP-333</t>
  </si>
  <si>
    <t>ESP-335</t>
  </si>
  <si>
    <t>ESP-355</t>
  </si>
  <si>
    <t>ESP-368</t>
  </si>
  <si>
    <t>ESP-420</t>
  </si>
  <si>
    <t>ESP-484</t>
  </si>
  <si>
    <t>ESP-580</t>
  </si>
  <si>
    <t>ESP-671</t>
  </si>
  <si>
    <t>ESP-906</t>
  </si>
  <si>
    <t>ESP-922</t>
  </si>
  <si>
    <t>ESP-995</t>
  </si>
  <si>
    <t>ESP-1079</t>
  </si>
  <si>
    <t>ESP-1123</t>
  </si>
  <si>
    <t>ESP-1958</t>
  </si>
  <si>
    <t>ESP-2030</t>
  </si>
  <si>
    <t>ESP-2089</t>
  </si>
  <si>
    <t>ESP-2258</t>
  </si>
  <si>
    <t>ESP-2436</t>
  </si>
  <si>
    <t>ESP-2499</t>
  </si>
  <si>
    <t>ESP-2554</t>
  </si>
  <si>
    <t>ESP-2773</t>
  </si>
  <si>
    <t>ESP-2787</t>
  </si>
  <si>
    <t>ESP-2863</t>
  </si>
  <si>
    <t>ESP-2927</t>
  </si>
  <si>
    <t>ESP-2962</t>
  </si>
  <si>
    <t>ESP-2972</t>
  </si>
  <si>
    <t>ESP-3013</t>
  </si>
  <si>
    <t>ESP-3024</t>
  </si>
  <si>
    <t>ESP-3147</t>
  </si>
  <si>
    <t>ESP-3205</t>
  </si>
  <si>
    <t>ESP-3279</t>
  </si>
  <si>
    <t>ESP-3358</t>
  </si>
  <si>
    <t>ESP-3431</t>
  </si>
  <si>
    <t>ESP-3529</t>
  </si>
  <si>
    <t>ESP-3587</t>
  </si>
  <si>
    <t>ESP-3588</t>
  </si>
  <si>
    <t>ESP-3594</t>
  </si>
  <si>
    <t>ESP-3626</t>
  </si>
  <si>
    <t>ESP-3681</t>
  </si>
  <si>
    <t>ESP-3710</t>
  </si>
  <si>
    <t>ESP-3712</t>
  </si>
  <si>
    <t>ESP-3742</t>
  </si>
  <si>
    <t>ESP-3747</t>
  </si>
  <si>
    <t>ESP-3754</t>
  </si>
  <si>
    <t>ESP-3761</t>
  </si>
  <si>
    <t>ESP-3764</t>
  </si>
  <si>
    <t>ESP-3769</t>
  </si>
  <si>
    <t>ESP-3781</t>
  </si>
  <si>
    <t>ESP-3785</t>
  </si>
  <si>
    <t>ESP-3821</t>
  </si>
  <si>
    <t>ESP-3874</t>
  </si>
  <si>
    <t>ESP-3883</t>
  </si>
  <si>
    <t>ESP-3915</t>
  </si>
  <si>
    <t>ESP-3927</t>
  </si>
  <si>
    <t>ESP-3933</t>
  </si>
  <si>
    <t>ESP-3942</t>
  </si>
  <si>
    <t>ESP-3947</t>
  </si>
  <si>
    <t>ESP-3962</t>
  </si>
  <si>
    <t>ESP-3982</t>
  </si>
  <si>
    <t>ESP-3994</t>
  </si>
  <si>
    <t>ESP-4029</t>
  </si>
  <si>
    <t>ESP-4043</t>
  </si>
  <si>
    <t>ESP-4069</t>
  </si>
  <si>
    <t>ESP-4080</t>
  </si>
  <si>
    <t>ESP-4109</t>
  </si>
  <si>
    <t>ESP-4115</t>
  </si>
  <si>
    <t>ESP-4122</t>
  </si>
  <si>
    <t>ESP-4147</t>
  </si>
  <si>
    <t>ESP-4157</t>
  </si>
  <si>
    <t>ESP-4164</t>
  </si>
  <si>
    <t>ESP-4205</t>
  </si>
  <si>
    <t>ESP-4230</t>
  </si>
  <si>
    <t>ESP-4252</t>
  </si>
  <si>
    <t>ESP-4304</t>
  </si>
  <si>
    <t>ESP-4308</t>
  </si>
  <si>
    <t>ESP-4330</t>
  </si>
  <si>
    <t>ESP-4339</t>
  </si>
  <si>
    <t>ESP-4370</t>
  </si>
  <si>
    <t>ESP-4388</t>
  </si>
  <si>
    <t>ESP-4390</t>
  </si>
  <si>
    <t>ESP-4406</t>
  </si>
  <si>
    <t>ESP-4409</t>
  </si>
  <si>
    <t>ESP-4411</t>
  </si>
  <si>
    <t>ESP-4430</t>
  </si>
  <si>
    <t>ESP-4454</t>
  </si>
  <si>
    <t>ESP-4480</t>
  </si>
  <si>
    <t>ESP-4489</t>
  </si>
  <si>
    <t>ESP-4497</t>
  </si>
  <si>
    <t>ESP-4504</t>
  </si>
  <si>
    <t>ESP-4507</t>
  </si>
  <si>
    <t>ESP-4512</t>
  </si>
  <si>
    <t>ESP-4514</t>
  </si>
  <si>
    <t>ESP-4535</t>
  </si>
  <si>
    <t>ESP-4550</t>
  </si>
  <si>
    <t>ESP-4552</t>
  </si>
  <si>
    <t>ESP-4570</t>
  </si>
  <si>
    <t>ESP-4596</t>
  </si>
  <si>
    <t>ESP-4600</t>
  </si>
  <si>
    <t>ESP-4619</t>
  </si>
  <si>
    <t>ESP-4642</t>
  </si>
  <si>
    <t>ESP-4646</t>
  </si>
  <si>
    <t>ESP-4647</t>
  </si>
  <si>
    <t>ESP-4690</t>
  </si>
  <si>
    <t>ESP-4728</t>
  </si>
  <si>
    <t>ESP-4740</t>
  </si>
  <si>
    <t>ESP-4749</t>
  </si>
  <si>
    <t>ESP-4762</t>
  </si>
  <si>
    <t>ESP-4771</t>
  </si>
  <si>
    <t>ESP-4791</t>
  </si>
  <si>
    <t>ESP-4796</t>
  </si>
  <si>
    <t>ESP-4839</t>
  </si>
  <si>
    <t>ESP-4861</t>
  </si>
  <si>
    <t>ESP-4889</t>
  </si>
  <si>
    <t>ESP-4900</t>
  </si>
  <si>
    <t>ESP-4922</t>
  </si>
  <si>
    <t>ESP-4926</t>
  </si>
  <si>
    <t>ESP-4929</t>
  </si>
  <si>
    <t>ESP-4935</t>
  </si>
  <si>
    <t>ESP-4944</t>
  </si>
  <si>
    <t>ESP-4974</t>
  </si>
  <si>
    <t>ESP-4986</t>
  </si>
  <si>
    <t>ESP-4993</t>
  </si>
  <si>
    <t>ESP-5024</t>
  </si>
  <si>
    <t>ESP-5025</t>
  </si>
  <si>
    <t>ESP-5059</t>
  </si>
  <si>
    <t>ESP-5064</t>
  </si>
  <si>
    <t>ESP-5067</t>
  </si>
  <si>
    <t>ESP-5071</t>
  </si>
  <si>
    <t>ESP-5076</t>
  </si>
  <si>
    <t>ESP-5081</t>
  </si>
  <si>
    <t>ESP-5108</t>
  </si>
  <si>
    <t>ESP-5111</t>
  </si>
  <si>
    <t>ESP-5132</t>
  </si>
  <si>
    <t>ESP-5136</t>
  </si>
  <si>
    <t>ESP-5138</t>
  </si>
  <si>
    <t>ESP-5140</t>
  </si>
  <si>
    <t>ESP-5191</t>
  </si>
  <si>
    <t>ESP-5192</t>
  </si>
  <si>
    <t>ESP-5203</t>
  </si>
  <si>
    <t>ESP-5208</t>
  </si>
  <si>
    <t>ESP-5236</t>
  </si>
  <si>
    <t>ESP-5244</t>
  </si>
  <si>
    <t>ESP-5254</t>
  </si>
  <si>
    <t>ESP-5255</t>
  </si>
  <si>
    <t>ESP-5268</t>
  </si>
  <si>
    <t>ESP-5282</t>
  </si>
  <si>
    <t>ESP-5321</t>
  </si>
  <si>
    <t>ESP-5344</t>
  </si>
  <si>
    <t>ESP-5347</t>
  </si>
  <si>
    <t>ESP-5358</t>
  </si>
  <si>
    <t>ESP-5395</t>
  </si>
  <si>
    <t>ESP-5409</t>
  </si>
  <si>
    <t>ESP-5413</t>
  </si>
  <si>
    <t>ESP-5423</t>
  </si>
  <si>
    <t>ESP-5442</t>
  </si>
  <si>
    <t>ESP-5454</t>
  </si>
  <si>
    <t>ESP-5457</t>
  </si>
  <si>
    <t>ESP-5489</t>
  </si>
  <si>
    <t>ESP-5492</t>
  </si>
  <si>
    <t>ESP-5511</t>
  </si>
  <si>
    <t>ESP-5522</t>
  </si>
  <si>
    <t>ESP-5538</t>
  </si>
  <si>
    <t>ESP-5549</t>
  </si>
  <si>
    <t>ESP-5573</t>
  </si>
  <si>
    <t>ESP-5575</t>
  </si>
  <si>
    <t>ESP-5577</t>
  </si>
  <si>
    <t>ESP-5612</t>
  </si>
  <si>
    <t>ESP-5616</t>
  </si>
  <si>
    <t>ESP-5617</t>
  </si>
  <si>
    <t>ESP-5637</t>
  </si>
  <si>
    <t>ESP-5699</t>
  </si>
  <si>
    <t>ESP-5713</t>
  </si>
  <si>
    <t>ESP-5722</t>
  </si>
  <si>
    <t>ESP-5749</t>
  </si>
  <si>
    <t>ESP-5753</t>
  </si>
  <si>
    <t>ESP-5758</t>
  </si>
  <si>
    <t>ESP-5764</t>
  </si>
  <si>
    <t>ESP-5847</t>
  </si>
  <si>
    <t>ESP-5850</t>
  </si>
  <si>
    <t>ESP-5902</t>
  </si>
  <si>
    <t>ESP-5905</t>
  </si>
  <si>
    <t>ESP-5993</t>
  </si>
  <si>
    <t>ESP-6082</t>
  </si>
  <si>
    <t>ESP-6086</t>
  </si>
  <si>
    <t>ESP-6108</t>
  </si>
  <si>
    <t>ESP-6135</t>
  </si>
  <si>
    <t>ESP-6187</t>
  </si>
  <si>
    <t>ESP-6211</t>
  </si>
  <si>
    <t>ESP-6215</t>
  </si>
  <si>
    <t>ESP-6222</t>
  </si>
  <si>
    <t>ESP-6244</t>
  </si>
  <si>
    <t>ESP-6257</t>
  </si>
  <si>
    <t>ESP-6261</t>
  </si>
  <si>
    <t>ESP-6292</t>
  </si>
  <si>
    <t>ESP-6299</t>
  </si>
  <si>
    <t>ESP-6314</t>
  </si>
  <si>
    <t>ESP-6319</t>
  </si>
  <si>
    <t>ESP-6328</t>
  </si>
  <si>
    <t>ESP-6372</t>
  </si>
  <si>
    <t>ESP-6375</t>
  </si>
  <si>
    <t>ESP-6397</t>
  </si>
  <si>
    <t>ESP-6404</t>
  </si>
  <si>
    <t>ESP-6414</t>
  </si>
  <si>
    <t>ESP-6429</t>
  </si>
  <si>
    <t>ESP-6436</t>
  </si>
  <si>
    <t>ESP-6455</t>
  </si>
  <si>
    <t>ESP-6507</t>
  </si>
  <si>
    <t>ESP-6519</t>
  </si>
  <si>
    <t>ESP-6545</t>
  </si>
  <si>
    <t>ESP-6568</t>
  </si>
  <si>
    <t>ESP-6590</t>
  </si>
  <si>
    <t>ESP-6593</t>
  </si>
  <si>
    <t>ESP-6645</t>
  </si>
  <si>
    <t>ESP-6689</t>
  </si>
  <si>
    <t>ESP-6820</t>
  </si>
  <si>
    <t>ESP-6823</t>
  </si>
  <si>
    <t>ESP-6845</t>
  </si>
  <si>
    <t>ESP-6864</t>
  </si>
  <si>
    <t>ESP-6872</t>
  </si>
  <si>
    <t>ESP-6906</t>
  </si>
  <si>
    <t>ESP-6927</t>
  </si>
  <si>
    <t>ESP-6929</t>
  </si>
  <si>
    <t>ESP-6932</t>
  </si>
  <si>
    <t>ESP-6949</t>
  </si>
  <si>
    <t>ESP-6956</t>
  </si>
  <si>
    <t>ESP-6958</t>
  </si>
  <si>
    <t>ESP-6960</t>
  </si>
  <si>
    <t>ESP-6972</t>
  </si>
  <si>
    <t>ESP-6975</t>
  </si>
  <si>
    <t>ESP-6980</t>
  </si>
  <si>
    <t>ESP-6990</t>
  </si>
  <si>
    <t>ESP-7010</t>
  </si>
  <si>
    <t>ESP-7024</t>
  </si>
  <si>
    <t>ESP-7041</t>
  </si>
  <si>
    <t>ESP-7061</t>
  </si>
  <si>
    <t>ESP-7068</t>
  </si>
  <si>
    <t>ESP-7073</t>
  </si>
  <si>
    <t>ESP-7084</t>
  </si>
  <si>
    <t>ESP-7087</t>
  </si>
  <si>
    <t>ESP-7145</t>
  </si>
  <si>
    <t>ESP-7152</t>
  </si>
  <si>
    <t>ESP-7157</t>
  </si>
  <si>
    <t>ESP-7159</t>
  </si>
  <si>
    <t>ESP-7200</t>
  </si>
  <si>
    <t>ESP-7231</t>
  </si>
  <si>
    <t>ESP-7233</t>
  </si>
  <si>
    <t>ESP-7234</t>
  </si>
  <si>
    <t>ESP-7244</t>
  </si>
  <si>
    <t>ESP-7248</t>
  </si>
  <si>
    <t>ESP-7250</t>
  </si>
  <si>
    <t>ESP-7299</t>
  </si>
  <si>
    <t>ESP-7356</t>
  </si>
  <si>
    <t>ESP-7382</t>
  </si>
  <si>
    <t>ESP-7393</t>
  </si>
  <si>
    <t>ESP-7406</t>
  </si>
  <si>
    <t>ESP-7519</t>
  </si>
  <si>
    <t>ESP-7528</t>
  </si>
  <si>
    <t>ESP-7532</t>
  </si>
  <si>
    <t>ESP-7558</t>
  </si>
  <si>
    <t>ESP-7618</t>
  </si>
  <si>
    <t>ESP-7799</t>
  </si>
  <si>
    <t>ESP-7840</t>
  </si>
  <si>
    <t>ESP-7927</t>
  </si>
  <si>
    <t>ESP-8080</t>
  </si>
  <si>
    <t>ESP-8091</t>
  </si>
  <si>
    <t>ESP-8159</t>
  </si>
  <si>
    <t>ESP-8214</t>
  </si>
  <si>
    <t>ESP-8224</t>
  </si>
  <si>
    <t>ESP-8233</t>
  </si>
  <si>
    <t>ESP-8462</t>
  </si>
  <si>
    <t>ESP-8515</t>
  </si>
  <si>
    <t>ESP-8519</t>
  </si>
  <si>
    <t>ESP-8558</t>
  </si>
  <si>
    <t>ESP-8564</t>
  </si>
  <si>
    <t>ESP-8603</t>
  </si>
  <si>
    <t>ESP-8609</t>
  </si>
  <si>
    <t>ESP-8622</t>
  </si>
  <si>
    <t>ESP-8647</t>
  </si>
  <si>
    <t>ESP-8673</t>
  </si>
  <si>
    <t>ESP-8696</t>
  </si>
  <si>
    <t>ESP-8723</t>
  </si>
  <si>
    <t>ESP-8748</t>
  </si>
  <si>
    <t>ESP-8774</t>
  </si>
  <si>
    <t>ESP-8788</t>
  </si>
  <si>
    <t>ESP-8866</t>
  </si>
  <si>
    <t>ESP-8908</t>
  </si>
  <si>
    <t>ESP-8915</t>
  </si>
  <si>
    <t>ESP-8965</t>
  </si>
  <si>
    <t>ESP-9045</t>
  </si>
  <si>
    <t>ESP-9096</t>
  </si>
  <si>
    <t>ESP-9102</t>
  </si>
  <si>
    <t>ESP-9112</t>
  </si>
  <si>
    <t>ESP-9136</t>
  </si>
  <si>
    <t>ESP-9144</t>
  </si>
  <si>
    <t>ESP-9237</t>
  </si>
  <si>
    <t>ESP-9286</t>
  </si>
  <si>
    <t>ESP-9327</t>
  </si>
  <si>
    <t>ESP-9364</t>
  </si>
  <si>
    <t>ESP-9434</t>
  </si>
  <si>
    <t>ESP-9490</t>
  </si>
  <si>
    <t>ESP-9494</t>
  </si>
  <si>
    <t>ESP-9557</t>
  </si>
  <si>
    <t>ESP-9574</t>
  </si>
  <si>
    <t>ESP-9637</t>
  </si>
  <si>
    <t>ESP-9714</t>
  </si>
  <si>
    <t>ESP-9820</t>
  </si>
  <si>
    <t>ESP-9860</t>
  </si>
  <si>
    <t>ESP-9883</t>
  </si>
  <si>
    <t>ESP-9920</t>
  </si>
  <si>
    <t>ESP-10015</t>
  </si>
  <si>
    <t>ESP-10073</t>
  </si>
  <si>
    <t>ESP-10106</t>
  </si>
  <si>
    <t>ESP-10109</t>
  </si>
  <si>
    <t>ESP-10162</t>
  </si>
  <si>
    <t>ESP-10226</t>
  </si>
  <si>
    <t>ESP-10250</t>
  </si>
  <si>
    <t>ESP-10324</t>
  </si>
  <si>
    <t>ESP-10334</t>
  </si>
  <si>
    <t>ESP-10425</t>
  </si>
  <si>
    <t>ESP-10453</t>
  </si>
  <si>
    <t>ESP-10534</t>
  </si>
  <si>
    <t>ESP-10646</t>
  </si>
  <si>
    <t>ESP-10663</t>
  </si>
  <si>
    <t>ESP-10698</t>
  </si>
  <si>
    <t>ESP-10708</t>
  </si>
  <si>
    <t>ESP-10743</t>
  </si>
  <si>
    <t>ESP-10780</t>
  </si>
  <si>
    <t>ESP-10807</t>
  </si>
  <si>
    <t>ESP-10872</t>
  </si>
  <si>
    <t>ESP-10922</t>
  </si>
  <si>
    <t>ESP-10940</t>
  </si>
  <si>
    <t>ESP-10943</t>
  </si>
  <si>
    <t>ESP-11008</t>
  </si>
  <si>
    <t>ESP-11042</t>
  </si>
  <si>
    <t>ESP-11049</t>
  </si>
  <si>
    <t>ESP-11087</t>
  </si>
  <si>
    <t>ESP-11136</t>
  </si>
  <si>
    <t>ESP-11163</t>
  </si>
  <si>
    <t>ESP-11169</t>
  </si>
  <si>
    <t>ESP-11223</t>
  </si>
  <si>
    <t>ESP-11244</t>
  </si>
  <si>
    <t>ESP-11427</t>
  </si>
  <si>
    <t>ESP-11430</t>
  </si>
  <si>
    <t>ESP-11458</t>
  </si>
  <si>
    <t>ESP-11474</t>
  </si>
  <si>
    <t>ESP-11551</t>
  </si>
  <si>
    <t>ESP-11598</t>
  </si>
  <si>
    <t>ESP-11941</t>
  </si>
  <si>
    <t>ESP-12052</t>
  </si>
  <si>
    <t>ESP-12063</t>
  </si>
  <si>
    <t>ESP-12076</t>
  </si>
  <si>
    <t>ESP-12144</t>
  </si>
  <si>
    <t>ESP-12334</t>
  </si>
  <si>
    <t>(blank)</t>
  </si>
  <si>
    <t>Daily Rate ($)</t>
  </si>
  <si>
    <t>Esperanza House Patient DataBase</t>
  </si>
  <si>
    <t>State</t>
  </si>
  <si>
    <t>Jeon</t>
  </si>
  <si>
    <t>Unpaid Amount</t>
  </si>
  <si>
    <t>Total Charges ($)</t>
  </si>
  <si>
    <t>Hospital</t>
  </si>
  <si>
    <t>Length of Stay</t>
  </si>
  <si>
    <t>Paid Amount ($)</t>
  </si>
  <si>
    <t>Patient Counts</t>
  </si>
  <si>
    <t>Percentage Paid</t>
  </si>
  <si>
    <t>At least…</t>
  </si>
  <si>
    <t>Length of Stay (in Days)</t>
  </si>
  <si>
    <t>Average Daily Rate</t>
  </si>
  <si>
    <t xml:space="preserve">Stay </t>
  </si>
  <si>
    <t>Length</t>
  </si>
  <si>
    <t>Up to three days</t>
  </si>
  <si>
    <t>Up to a week</t>
  </si>
  <si>
    <t>Up to two weeks</t>
  </si>
  <si>
    <t>Up to three weeks</t>
  </si>
  <si>
    <t>But no more than…</t>
  </si>
  <si>
    <t>No. Patients</t>
  </si>
  <si>
    <t>All stay lengths</t>
  </si>
  <si>
    <t>APR</t>
  </si>
  <si>
    <t>Loan Term</t>
  </si>
  <si>
    <t>Loan Amount</t>
  </si>
  <si>
    <t>Cole</t>
  </si>
  <si>
    <t>Black</t>
  </si>
  <si>
    <t>Average Total Charges</t>
  </si>
  <si>
    <t>Avg. Patient 
Length of Stay</t>
  </si>
  <si>
    <t>Savings</t>
  </si>
  <si>
    <t>Total Interest (New StrategY)</t>
  </si>
  <si>
    <t>Totals</t>
  </si>
  <si>
    <t>Wells Fargo Student Loan</t>
  </si>
  <si>
    <t>American Express</t>
  </si>
  <si>
    <t>Bank of America MC</t>
  </si>
  <si>
    <t>Chase Visa</t>
  </si>
  <si>
    <t>Total Interest Paid</t>
  </si>
  <si>
    <t>Card Balance at End of Stage 3</t>
  </si>
  <si>
    <t>How Many Months to Payoff?</t>
  </si>
  <si>
    <t>New Monthly Payment</t>
  </si>
  <si>
    <t>Current Monthly Payment</t>
  </si>
  <si>
    <t>Current balance</t>
  </si>
  <si>
    <t>Stage 3:</t>
  </si>
  <si>
    <t>Card Balance at End of Stage 2</t>
  </si>
  <si>
    <t>Stage 2:</t>
  </si>
  <si>
    <t>Card Balance at End of Stage 1</t>
  </si>
  <si>
    <t>Stage 1:</t>
  </si>
  <si>
    <t>How Many Years to Payoff?</t>
  </si>
  <si>
    <t>Credit Card and Loan Debt Payoff Plan</t>
  </si>
  <si>
    <t>First Bank &amp; Trust Refinancing Offers</t>
  </si>
  <si>
    <t>Amount Paid to Date</t>
  </si>
  <si>
    <t>Customer Name</t>
  </si>
  <si>
    <t>Loan Date</t>
  </si>
  <si>
    <t>Loan APR</t>
  </si>
  <si>
    <t>Number of Completed Payments</t>
  </si>
  <si>
    <t>Paid Off Date</t>
  </si>
  <si>
    <t>Interest</t>
  </si>
  <si>
    <t>Principal</t>
  </si>
  <si>
    <t>Loan Balance</t>
  </si>
  <si>
    <t>Refinance Message 1</t>
  </si>
  <si>
    <t>Refinance Message 2</t>
  </si>
  <si>
    <t>Ian Alexander</t>
  </si>
  <si>
    <t>Clayton Andrews</t>
  </si>
  <si>
    <t>Kayla Arnold</t>
  </si>
  <si>
    <t>Silvia Austin</t>
  </si>
  <si>
    <t>Corey Bailey</t>
  </si>
  <si>
    <t>Beatrice Baker</t>
  </si>
  <si>
    <t>Franklin Ballard</t>
  </si>
  <si>
    <t>Ignacio Ballard</t>
  </si>
  <si>
    <t>Olga Barker</t>
  </si>
  <si>
    <t>Leigh Barker</t>
  </si>
  <si>
    <t>Cameron Barnes</t>
  </si>
  <si>
    <t>Leigh Barnett</t>
  </si>
  <si>
    <t>Marcus Barrett</t>
  </si>
  <si>
    <t>Nelson Barton</t>
  </si>
  <si>
    <t>Dianna Beck</t>
  </si>
  <si>
    <t>Blanca Berry</t>
  </si>
  <si>
    <t>Tami Blake</t>
  </si>
  <si>
    <t>Matthew Boyd</t>
  </si>
  <si>
    <t>Maryann Brady</t>
  </si>
  <si>
    <t>Theodore Briggs</t>
  </si>
  <si>
    <t>Ellis Brooks</t>
  </si>
  <si>
    <t>Vernon Brooks</t>
  </si>
  <si>
    <t>Marianne Buchanan</t>
  </si>
  <si>
    <t>Elaine Buchanan</t>
  </si>
  <si>
    <t>Nicolas Burns</t>
  </si>
  <si>
    <t>Amanda Burton</t>
  </si>
  <si>
    <t>Wilson Campbell</t>
  </si>
  <si>
    <t>Jeffrey Carr</t>
  </si>
  <si>
    <t>Douglas Carroll</t>
  </si>
  <si>
    <t>Karen Christensen</t>
  </si>
  <si>
    <t>Winifred Clarke</t>
  </si>
  <si>
    <t>Bobbie Cobb</t>
  </si>
  <si>
    <t>Anne Cole</t>
  </si>
  <si>
    <t>Emanuel Coleman</t>
  </si>
  <si>
    <t>Roderick Collier</t>
  </si>
  <si>
    <t>Lester Cook</t>
  </si>
  <si>
    <t>Gregory Copeland</t>
  </si>
  <si>
    <t>Cesar Craig</t>
  </si>
  <si>
    <t>Susie Cross</t>
  </si>
  <si>
    <t>Brian Cruz</t>
  </si>
  <si>
    <t>Vicky Cummings</t>
  </si>
  <si>
    <t>Rachael Curry</t>
  </si>
  <si>
    <t>Megan Curry</t>
  </si>
  <si>
    <t>Edna Curtis</t>
  </si>
  <si>
    <t>Minnie Daniels</t>
  </si>
  <si>
    <t>Sherri Dean</t>
  </si>
  <si>
    <t>Doreen Dean</t>
  </si>
  <si>
    <t>Dan Dennis</t>
  </si>
  <si>
    <t>Darren Dunn</t>
  </si>
  <si>
    <t>Hugh Edwards</t>
  </si>
  <si>
    <t>Kelly Ellis</t>
  </si>
  <si>
    <t>Randal Erickson</t>
  </si>
  <si>
    <t>James Erickson</t>
  </si>
  <si>
    <t>Jesus Estrada</t>
  </si>
  <si>
    <t>Ken Farmer</t>
  </si>
  <si>
    <t>Mario Fields</t>
  </si>
  <si>
    <t>Suzanne Fletcher</t>
  </si>
  <si>
    <t>Tamara Flores</t>
  </si>
  <si>
    <t>Noah Ford</t>
  </si>
  <si>
    <t>Viola Francis</t>
  </si>
  <si>
    <t>Austin Freeman</t>
  </si>
  <si>
    <t>Erica Garner</t>
  </si>
  <si>
    <t>Loren Garza</t>
  </si>
  <si>
    <t>Frederick Gibbs</t>
  </si>
  <si>
    <t>Kirk Gilbert</t>
  </si>
  <si>
    <t>Juanita Glover</t>
  </si>
  <si>
    <t>Glenn Gomez</t>
  </si>
  <si>
    <t>Suzanne Gonzales</t>
  </si>
  <si>
    <t>Julia Gonzalez</t>
  </si>
  <si>
    <t>Robin Goodwin</t>
  </si>
  <si>
    <t>Leticia Graham</t>
  </si>
  <si>
    <t>Danielle Greer</t>
  </si>
  <si>
    <t>Salvador Griffith</t>
  </si>
  <si>
    <t>Alton Guerrero</t>
  </si>
  <si>
    <t>Jasmine Guerrero</t>
  </si>
  <si>
    <t>Ernest Guzman</t>
  </si>
  <si>
    <t>Cary Hale</t>
  </si>
  <si>
    <t>Ernest Hamilton</t>
  </si>
  <si>
    <t>Claude Hamilton</t>
  </si>
  <si>
    <t>Jaime Hampton</t>
  </si>
  <si>
    <t>Pearl Harmon</t>
  </si>
  <si>
    <t>Aaron Harvey</t>
  </si>
  <si>
    <t>Pauline Hawkins</t>
  </si>
  <si>
    <t>Jeannette Hayes</t>
  </si>
  <si>
    <t>Boyd Henderson</t>
  </si>
  <si>
    <t>Nathan Herrera</t>
  </si>
  <si>
    <t>Bill Hicks</t>
  </si>
  <si>
    <t>Edward Hogan</t>
  </si>
  <si>
    <t>Doris Hogan</t>
  </si>
  <si>
    <t>Sammy Holland</t>
  </si>
  <si>
    <t>Essie Holloway</t>
  </si>
  <si>
    <t>Josh Holmes</t>
  </si>
  <si>
    <t>Lee Holt</t>
  </si>
  <si>
    <t>Isaac Hopkins</t>
  </si>
  <si>
    <t>Molly Hubbard</t>
  </si>
  <si>
    <t>Lucia Ingram</t>
  </si>
  <si>
    <t>Jan Jennings</t>
  </si>
  <si>
    <t>Pat Jensen</t>
  </si>
  <si>
    <t>Tanya Kennedy</t>
  </si>
  <si>
    <t>Gene King</t>
  </si>
  <si>
    <t>Frances Lane</t>
  </si>
  <si>
    <t>Kyle Leonard</t>
  </si>
  <si>
    <t>Myron Lloyd</t>
  </si>
  <si>
    <t>Rudy Long</t>
  </si>
  <si>
    <t>Kimberly Lucas</t>
  </si>
  <si>
    <t>Daisy Malone</t>
  </si>
  <si>
    <t>Pete Marsh</t>
  </si>
  <si>
    <t>Lindsay Mathis</t>
  </si>
  <si>
    <t>Craig Maxwell</t>
  </si>
  <si>
    <t>Charlene May</t>
  </si>
  <si>
    <t>Gordon May</t>
  </si>
  <si>
    <t>Michele Mccarthy</t>
  </si>
  <si>
    <t>Opal Mccoy</t>
  </si>
  <si>
    <t>Ashley Mcguire</t>
  </si>
  <si>
    <t>Woodrow Mclaughlin</t>
  </si>
  <si>
    <t>Joyce Miles</t>
  </si>
  <si>
    <t>Katie Mills</t>
  </si>
  <si>
    <t>Elizabeth Mitchell</t>
  </si>
  <si>
    <t>Evan Mitchell</t>
  </si>
  <si>
    <t>Jaime Moore</t>
  </si>
  <si>
    <t>Eunice Morales</t>
  </si>
  <si>
    <t>Angela Moran</t>
  </si>
  <si>
    <t>Julius Moreno</t>
  </si>
  <si>
    <t>Kenneth Morris</t>
  </si>
  <si>
    <t>Roger Murphy</t>
  </si>
  <si>
    <t>Jeanette Murray</t>
  </si>
  <si>
    <t>Rita Myers</t>
  </si>
  <si>
    <t>Darryl Nelson</t>
  </si>
  <si>
    <t>Sue Newman</t>
  </si>
  <si>
    <t>Wesley Newton</t>
  </si>
  <si>
    <t>Darlene Ortega</t>
  </si>
  <si>
    <t>Jermaine Park</t>
  </si>
  <si>
    <t>Morris Patrick</t>
  </si>
  <si>
    <t>Lloyd Patton</t>
  </si>
  <si>
    <t>Marilyn Paul</t>
  </si>
  <si>
    <t>Jack Payne</t>
  </si>
  <si>
    <t>Becky Pearson</t>
  </si>
  <si>
    <t>Essie Perez</t>
  </si>
  <si>
    <t>Guy Peters</t>
  </si>
  <si>
    <t>Billie Peters</t>
  </si>
  <si>
    <t>Whitney Phelps</t>
  </si>
  <si>
    <t>Sylvia Phillips</t>
  </si>
  <si>
    <t>June Phillips</t>
  </si>
  <si>
    <t>Percy Pierce</t>
  </si>
  <si>
    <t>Sharon Poole</t>
  </si>
  <si>
    <t>Caroline Poole</t>
  </si>
  <si>
    <t>Mattie Powell</t>
  </si>
  <si>
    <t>Abraham Powell</t>
  </si>
  <si>
    <t>Gail Powers</t>
  </si>
  <si>
    <t>Sonja Price</t>
  </si>
  <si>
    <t>Karl Quinn</t>
  </si>
  <si>
    <t>Kay Robbins</t>
  </si>
  <si>
    <t>Loretta Roberts</t>
  </si>
  <si>
    <t>Gene Robertson</t>
  </si>
  <si>
    <t>Jane Robertson</t>
  </si>
  <si>
    <t>Mathew Rodgers</t>
  </si>
  <si>
    <t>Meredith Ross</t>
  </si>
  <si>
    <t>Elsa Rowe</t>
  </si>
  <si>
    <t>Tyrone Rowe</t>
  </si>
  <si>
    <t>Roger Russell</t>
  </si>
  <si>
    <t>Thelma Sanchez</t>
  </si>
  <si>
    <t>Valerie Schultz</t>
  </si>
  <si>
    <t>Cecil Schwartz</t>
  </si>
  <si>
    <t>Ron Shelton</t>
  </si>
  <si>
    <t>Jenny Simmons</t>
  </si>
  <si>
    <t>Brett Simon</t>
  </si>
  <si>
    <t>Stuart Singleton</t>
  </si>
  <si>
    <t>Lynne Snyder</t>
  </si>
  <si>
    <t>Diane Stanley</t>
  </si>
  <si>
    <t>Darnell Stephens</t>
  </si>
  <si>
    <t>Trevor Stewart</t>
  </si>
  <si>
    <t>Eddie Strickland</t>
  </si>
  <si>
    <t>Gladys Sullivan</t>
  </si>
  <si>
    <t>Freda Sutton</t>
  </si>
  <si>
    <t>Jason Swanson</t>
  </si>
  <si>
    <t>Sabrina Taylor</t>
  </si>
  <si>
    <t>Wendy Thornton</t>
  </si>
  <si>
    <t>Darryl Tucker</t>
  </si>
  <si>
    <t>Dolores Turner</t>
  </si>
  <si>
    <t>Juan Tyler</t>
  </si>
  <si>
    <t>Kathleen Underwood</t>
  </si>
  <si>
    <t>Lora Valdez</t>
  </si>
  <si>
    <t>Melinda Vargas</t>
  </si>
  <si>
    <t>Roberta Vega</t>
  </si>
  <si>
    <t>Eric Walters</t>
  </si>
  <si>
    <t>Antonia Walton</t>
  </si>
  <si>
    <t>Jamie Washington</t>
  </si>
  <si>
    <t>Marie Watson</t>
  </si>
  <si>
    <t>Jesse Watts</t>
  </si>
  <si>
    <t>Lynn Weber</t>
  </si>
  <si>
    <t>Luke Wells</t>
  </si>
  <si>
    <t>Micheal Wheeler</t>
  </si>
  <si>
    <t>Kirk White</t>
  </si>
  <si>
    <t>Enrique Wilkerson</t>
  </si>
  <si>
    <t>Jeffrey Williams</t>
  </si>
  <si>
    <t>Della Wise</t>
  </si>
  <si>
    <t>Samuel Wise</t>
  </si>
  <si>
    <t>Wilson Wolfe</t>
  </si>
  <si>
    <t>Blanche Wood</t>
  </si>
  <si>
    <t>Priscilla Young</t>
  </si>
  <si>
    <t>`</t>
  </si>
  <si>
    <t>Hank's Sporting Goods</t>
  </si>
  <si>
    <t>Inventory Analysis</t>
  </si>
  <si>
    <t>Total value of inventory ($)</t>
  </si>
  <si>
    <t>Inventory Number</t>
  </si>
  <si>
    <t>Item Description</t>
  </si>
  <si>
    <t>Color</t>
  </si>
  <si>
    <t>Manufacturer</t>
  </si>
  <si>
    <t>Size</t>
  </si>
  <si>
    <t>Cost</t>
  </si>
  <si>
    <t>Selling Price</t>
  </si>
  <si>
    <t>Stock</t>
  </si>
  <si>
    <t>Total number of RED SHOES in inventory</t>
  </si>
  <si>
    <t>BA-1001</t>
  </si>
  <si>
    <t>Basic Basketball</t>
  </si>
  <si>
    <t>Orange</t>
  </si>
  <si>
    <t>Small</t>
  </si>
  <si>
    <t>Average selling price for RED SHOES</t>
  </si>
  <si>
    <t>FO-1001</t>
  </si>
  <si>
    <t>Basic Football</t>
  </si>
  <si>
    <t>BA-2002</t>
  </si>
  <si>
    <t>Basketball Air Pump</t>
  </si>
  <si>
    <t>Silver</t>
  </si>
  <si>
    <t>Zinks</t>
  </si>
  <si>
    <t>NA</t>
  </si>
  <si>
    <t>Inventory Lookup</t>
  </si>
  <si>
    <t>BA-2000</t>
  </si>
  <si>
    <t>Basketball Goal</t>
  </si>
  <si>
    <t>Regulation</t>
  </si>
  <si>
    <t>Category</t>
  </si>
  <si>
    <t>Basketball</t>
  </si>
  <si>
    <t>BA-2001</t>
  </si>
  <si>
    <t>Basketball Goal Net</t>
  </si>
  <si>
    <t>White</t>
  </si>
  <si>
    <t>Average Price for Items in Category</t>
  </si>
  <si>
    <t>FL-1001</t>
  </si>
  <si>
    <t>Flash Basketball</t>
  </si>
  <si>
    <t>Red</t>
  </si>
  <si>
    <t>Jackson</t>
  </si>
  <si>
    <t>Youth</t>
  </si>
  <si>
    <t>FL-1002</t>
  </si>
  <si>
    <t>Flash Football</t>
  </si>
  <si>
    <t>Blue</t>
  </si>
  <si>
    <t>FO-1003</t>
  </si>
  <si>
    <t>Football Air Pump</t>
  </si>
  <si>
    <t>FO-1002</t>
  </si>
  <si>
    <t>Football Tee</t>
  </si>
  <si>
    <t>Medium</t>
  </si>
  <si>
    <t>Price Lookup</t>
  </si>
  <si>
    <t>BA-1002</t>
  </si>
  <si>
    <t>Junior Basketball</t>
  </si>
  <si>
    <t>Item Inventory Number</t>
  </si>
  <si>
    <t>FO-1004</t>
  </si>
  <si>
    <t>Junior Football</t>
  </si>
  <si>
    <t>Youth Basketball</t>
  </si>
  <si>
    <t>Quantity in Stock</t>
  </si>
  <si>
    <t>BA-5001</t>
  </si>
  <si>
    <t>Youth Basketball Shoes</t>
  </si>
  <si>
    <t>Assuage</t>
  </si>
  <si>
    <t>6 to 3</t>
  </si>
  <si>
    <t>BA-5002</t>
  </si>
  <si>
    <t>Nuke</t>
  </si>
  <si>
    <t>BA-5003</t>
  </si>
  <si>
    <t>BA-5004</t>
  </si>
  <si>
    <t>BA-5005</t>
  </si>
  <si>
    <t>Gray</t>
  </si>
  <si>
    <t>FO-1005</t>
  </si>
  <si>
    <t>Youth Football Cleats</t>
  </si>
  <si>
    <t>FO-5001</t>
  </si>
  <si>
    <t>FO-5002</t>
  </si>
  <si>
    <t>FO-5003</t>
  </si>
  <si>
    <t>FO-5004</t>
  </si>
  <si>
    <t>FO-5005</t>
  </si>
  <si>
    <t>Football</t>
  </si>
  <si>
    <t>Monthly Intrest Rate</t>
  </si>
  <si>
    <t>Number of Basketball category Items in stock sold for less than $31.44</t>
  </si>
  <si>
    <t>Zaslow's First Mortgage Loan</t>
  </si>
  <si>
    <t xml:space="preserve">Inherited Amount </t>
  </si>
  <si>
    <t xml:space="preserve">Current Home </t>
  </si>
  <si>
    <t>No Of Years</t>
  </si>
  <si>
    <t xml:space="preserve">Mortgage Years </t>
  </si>
  <si>
    <t>No of Payments</t>
  </si>
  <si>
    <t>Offered Value</t>
  </si>
  <si>
    <t>New Home</t>
  </si>
  <si>
    <t>Listed Value</t>
  </si>
  <si>
    <t>Down Payment</t>
  </si>
  <si>
    <t>option 1</t>
  </si>
  <si>
    <t>Mortgage years</t>
  </si>
  <si>
    <t>option 2</t>
  </si>
  <si>
    <t xml:space="preserve">   A) How much do the Zaslows owe on their current loan after making the 160th payment?</t>
  </si>
  <si>
    <t>Total Payments</t>
  </si>
  <si>
    <t>Payments made</t>
  </si>
  <si>
    <t>Remaining Balance</t>
  </si>
  <si>
    <t>We need to calculate the remaining balance on the loan after making the 160th payment.</t>
  </si>
  <si>
    <t>B) How much will the Zaslows have for a down payment after selling their current home?</t>
  </si>
  <si>
    <t>We need to calculate the amount available from the sale of the current home and add the inheritance amount.</t>
  </si>
  <si>
    <t>Sale Price</t>
  </si>
  <si>
    <t>Remaining  Balance (from part a)</t>
  </si>
  <si>
    <t>Inherited Amount</t>
  </si>
  <si>
    <t>Available Cash Amount</t>
  </si>
  <si>
    <t>Financing Option 1(Monthly Payment for 15-Year Mortgage)</t>
  </si>
  <si>
    <t>C) Monthly Payments for New Home Mortgages</t>
  </si>
  <si>
    <t>Mortgage Years</t>
  </si>
  <si>
    <t>Financing Option 2(Monthly Payment for 30-Year Mortgage)</t>
  </si>
  <si>
    <t>D) Total Interest Paid for Each Mortgage</t>
  </si>
  <si>
    <t>Intrest paid (15 yrs)</t>
  </si>
  <si>
    <t>Intrest paid (30 yrs)</t>
  </si>
  <si>
    <t>Monthly Mortgage payment 15 yrs</t>
  </si>
  <si>
    <t>Monthly Mortage payment 30 yrs</t>
  </si>
  <si>
    <t>E) Adjusting Down Payment for a $3,500 Monthly Payment</t>
  </si>
  <si>
    <t>Zaslow left with amount</t>
  </si>
  <si>
    <t>The goal is to determine how much the Zaslows need to put as a down payment to ensure their 15-year mortgage has a $3,500 monthly payment.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</si>
</sst>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  <numFmt numFmtId="167" formatCode="0.0"/>
    <numFmt numFmtId="168" formatCode="&quot;$&quot;#,##0.0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404040"/>
      <name val="Segoe U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8747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7" fillId="3" borderId="0" applyNumberFormat="0" applyBorder="0" applyAlignment="0" applyProtection="0"/>
    <xf numFmtId="0" fontId="2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0" borderId="0"/>
    <xf numFmtId="0" fontId="9" fillId="0" borderId="0"/>
    <xf numFmtId="44" fontId="8" fillId="0" borderId="0" applyFont="0" applyFill="0" applyBorder="0" applyAlignment="0" applyProtection="0"/>
    <xf numFmtId="0" fontId="12" fillId="2" borderId="2" applyNumberFormat="0" applyAlignment="0" applyProtection="0"/>
    <xf numFmtId="0" fontId="6" fillId="0" borderId="14" applyNumberFormat="0" applyFill="0" applyAlignment="0" applyProtection="0"/>
    <xf numFmtId="0" fontId="2" fillId="0" borderId="0"/>
    <xf numFmtId="0" fontId="17" fillId="2" borderId="1" applyNumberFormat="0" applyAlignment="0" applyProtection="0"/>
    <xf numFmtId="44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3" xfId="0" applyFont="1" applyBorder="1" applyAlignment="1">
      <alignment horizontal="left"/>
    </xf>
    <xf numFmtId="0" fontId="8" fillId="0" borderId="0" xfId="7"/>
    <xf numFmtId="164" fontId="8" fillId="0" borderId="0" xfId="7" applyNumberFormat="1" applyAlignment="1">
      <alignment horizontal="center"/>
    </xf>
    <xf numFmtId="0" fontId="3" fillId="0" borderId="0" xfId="2" applyFill="1" applyBorder="1" applyAlignment="1"/>
    <xf numFmtId="0" fontId="10" fillId="0" borderId="0" xfId="8" applyFont="1" applyAlignment="1">
      <alignment horizontal="center"/>
    </xf>
    <xf numFmtId="0" fontId="8" fillId="0" borderId="0" xfId="7" applyAlignment="1">
      <alignment horizontal="center"/>
    </xf>
    <xf numFmtId="165" fontId="8" fillId="0" borderId="0" xfId="7" applyNumberFormat="1" applyAlignment="1">
      <alignment horizontal="center"/>
    </xf>
    <xf numFmtId="0" fontId="13" fillId="3" borderId="0" xfId="4" applyFont="1" applyBorder="1" applyAlignment="1"/>
    <xf numFmtId="0" fontId="7" fillId="3" borderId="0" xfId="4" applyBorder="1" applyAlignment="1">
      <alignment horizontal="center"/>
    </xf>
    <xf numFmtId="0" fontId="7" fillId="3" borderId="0" xfId="4"/>
    <xf numFmtId="0" fontId="5" fillId="6" borderId="0" xfId="6" applyFont="1"/>
    <xf numFmtId="0" fontId="2" fillId="5" borderId="0" xfId="5"/>
    <xf numFmtId="0" fontId="5" fillId="3" borderId="0" xfId="4" applyFont="1"/>
    <xf numFmtId="0" fontId="5" fillId="0" borderId="0" xfId="4" applyFont="1" applyFill="1"/>
    <xf numFmtId="0" fontId="2" fillId="5" borderId="0" xfId="5" applyAlignment="1">
      <alignment horizontal="left"/>
    </xf>
    <xf numFmtId="0" fontId="7" fillId="3" borderId="3" xfId="4" applyBorder="1" applyAlignment="1">
      <alignment horizontal="center"/>
    </xf>
    <xf numFmtId="0" fontId="5" fillId="3" borderId="5" xfId="4" applyFont="1" applyBorder="1"/>
    <xf numFmtId="0" fontId="5" fillId="3" borderId="5" xfId="4" applyFont="1" applyBorder="1" applyAlignment="1">
      <alignment wrapText="1"/>
    </xf>
    <xf numFmtId="0" fontId="5" fillId="3" borderId="6" xfId="4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3" borderId="0" xfId="4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Fill="1"/>
    <xf numFmtId="10" fontId="0" fillId="0" borderId="0" xfId="1" applyNumberFormat="1" applyFont="1" applyFill="1"/>
    <xf numFmtId="164" fontId="5" fillId="6" borderId="0" xfId="6" applyNumberFormat="1" applyFont="1" applyBorder="1" applyAlignment="1">
      <alignment horizontal="center"/>
    </xf>
    <xf numFmtId="165" fontId="5" fillId="6" borderId="0" xfId="6" applyNumberFormat="1" applyFont="1" applyBorder="1" applyAlignment="1">
      <alignment horizontal="center"/>
    </xf>
    <xf numFmtId="166" fontId="0" fillId="0" borderId="12" xfId="0" applyNumberFormat="1" applyBorder="1"/>
    <xf numFmtId="164" fontId="0" fillId="0" borderId="13" xfId="0" applyNumberFormat="1" applyBorder="1"/>
    <xf numFmtId="0" fontId="14" fillId="0" borderId="0" xfId="7" applyFont="1"/>
    <xf numFmtId="0" fontId="5" fillId="6" borderId="0" xfId="6" applyFont="1" applyAlignment="1">
      <alignment horizontal="center"/>
    </xf>
    <xf numFmtId="1" fontId="4" fillId="2" borderId="0" xfId="3" applyNumberFormat="1" applyBorder="1" applyAlignment="1">
      <alignment horizontal="center"/>
    </xf>
    <xf numFmtId="10" fontId="4" fillId="2" borderId="0" xfId="3" applyNumberFormat="1" applyBorder="1" applyAlignment="1">
      <alignment horizontal="center"/>
    </xf>
    <xf numFmtId="0" fontId="15" fillId="3" borderId="0" xfId="4" applyFont="1"/>
    <xf numFmtId="0" fontId="5" fillId="3" borderId="4" xfId="4" applyFont="1" applyBorder="1" applyAlignment="1">
      <alignment wrapText="1"/>
    </xf>
    <xf numFmtId="49" fontId="0" fillId="0" borderId="0" xfId="0" applyNumberFormat="1"/>
    <xf numFmtId="0" fontId="12" fillId="2" borderId="0" xfId="10" applyBorder="1" applyAlignment="1">
      <alignment horizontal="center"/>
    </xf>
    <xf numFmtId="166" fontId="12" fillId="2" borderId="0" xfId="10" applyNumberFormat="1" applyBorder="1"/>
    <xf numFmtId="0" fontId="2" fillId="0" borderId="0" xfId="12"/>
    <xf numFmtId="166" fontId="2" fillId="0" borderId="0" xfId="12" applyNumberFormat="1" applyAlignment="1">
      <alignment horizontal="center"/>
    </xf>
    <xf numFmtId="166" fontId="11" fillId="0" borderId="0" xfId="12" applyNumberFormat="1" applyFont="1"/>
    <xf numFmtId="0" fontId="11" fillId="0" borderId="0" xfId="12" applyFont="1"/>
    <xf numFmtId="166" fontId="2" fillId="0" borderId="0" xfId="12" applyNumberFormat="1"/>
    <xf numFmtId="44" fontId="2" fillId="0" borderId="0" xfId="12" applyNumberFormat="1"/>
    <xf numFmtId="0" fontId="11" fillId="0" borderId="0" xfId="12" applyFont="1" applyAlignment="1">
      <alignment wrapText="1"/>
    </xf>
    <xf numFmtId="0" fontId="6" fillId="0" borderId="14" xfId="11"/>
    <xf numFmtId="166" fontId="6" fillId="0" borderId="14" xfId="11" applyNumberFormat="1"/>
    <xf numFmtId="166" fontId="6" fillId="0" borderId="14" xfId="11" applyNumberFormat="1" applyAlignment="1">
      <alignment horizontal="center"/>
    </xf>
    <xf numFmtId="44" fontId="6" fillId="0" borderId="14" xfId="11" applyNumberFormat="1"/>
    <xf numFmtId="1" fontId="18" fillId="0" borderId="0" xfId="13" applyNumberFormat="1" applyFont="1" applyFill="1" applyBorder="1" applyAlignment="1">
      <alignment horizontal="center"/>
    </xf>
    <xf numFmtId="166" fontId="19" fillId="0" borderId="0" xfId="14" applyNumberFormat="1" applyFont="1" applyFill="1" applyAlignment="1">
      <alignment horizontal="center"/>
    </xf>
    <xf numFmtId="10" fontId="19" fillId="0" borderId="0" xfId="15" applyNumberFormat="1" applyFont="1" applyBorder="1"/>
    <xf numFmtId="44" fontId="19" fillId="0" borderId="0" xfId="14" applyFont="1"/>
    <xf numFmtId="0" fontId="19" fillId="0" borderId="0" xfId="16" applyFont="1"/>
    <xf numFmtId="166" fontId="19" fillId="0" borderId="0" xfId="14" applyNumberFormat="1" applyFont="1" applyAlignment="1">
      <alignment horizontal="center"/>
    </xf>
    <xf numFmtId="166" fontId="19" fillId="8" borderId="0" xfId="14" applyNumberFormat="1" applyFont="1" applyFill="1"/>
    <xf numFmtId="44" fontId="2" fillId="8" borderId="0" xfId="12" applyNumberFormat="1" applyFill="1"/>
    <xf numFmtId="166" fontId="2" fillId="8" borderId="0" xfId="12" applyNumberFormat="1" applyFill="1" applyAlignment="1">
      <alignment horizontal="center"/>
    </xf>
    <xf numFmtId="2" fontId="18" fillId="8" borderId="0" xfId="13" applyNumberFormat="1" applyFont="1" applyFill="1" applyBorder="1" applyAlignment="1">
      <alignment horizontal="center"/>
    </xf>
    <xf numFmtId="166" fontId="19" fillId="8" borderId="0" xfId="14" applyNumberFormat="1" applyFont="1" applyFill="1" applyAlignment="1">
      <alignment horizontal="center"/>
    </xf>
    <xf numFmtId="0" fontId="20" fillId="9" borderId="0" xfId="12" applyFont="1" applyFill="1" applyAlignment="1">
      <alignment horizontal="center" wrapText="1"/>
    </xf>
    <xf numFmtId="166" fontId="20" fillId="3" borderId="0" xfId="17" applyNumberFormat="1" applyFont="1" applyAlignment="1">
      <alignment horizontal="center" wrapText="1"/>
    </xf>
    <xf numFmtId="166" fontId="20" fillId="9" borderId="0" xfId="18" applyNumberFormat="1" applyFont="1" applyFill="1" applyBorder="1" applyAlignment="1">
      <alignment horizontal="center" wrapText="1"/>
    </xf>
    <xf numFmtId="0" fontId="20" fillId="9" borderId="0" xfId="18" applyFont="1" applyFill="1" applyBorder="1"/>
    <xf numFmtId="0" fontId="20" fillId="9" borderId="0" xfId="18" applyFont="1" applyFill="1"/>
    <xf numFmtId="0" fontId="16" fillId="9" borderId="0" xfId="16" applyFill="1"/>
    <xf numFmtId="0" fontId="2" fillId="9" borderId="0" xfId="12" applyFill="1"/>
    <xf numFmtId="0" fontId="21" fillId="9" borderId="0" xfId="12" applyFont="1" applyFill="1"/>
    <xf numFmtId="166" fontId="21" fillId="9" borderId="0" xfId="12" applyNumberFormat="1" applyFont="1" applyFill="1" applyAlignment="1">
      <alignment horizontal="center"/>
    </xf>
    <xf numFmtId="0" fontId="20" fillId="9" borderId="0" xfId="12" applyFont="1" applyFill="1"/>
    <xf numFmtId="166" fontId="6" fillId="0" borderId="14" xfId="11" applyNumberFormat="1" applyFill="1"/>
    <xf numFmtId="0" fontId="6" fillId="0" borderId="14" xfId="11" applyFill="1"/>
    <xf numFmtId="167" fontId="18" fillId="8" borderId="0" xfId="13" applyNumberFormat="1" applyFont="1" applyFill="1" applyBorder="1" applyAlignment="1">
      <alignment horizontal="center"/>
    </xf>
    <xf numFmtId="1" fontId="18" fillId="10" borderId="0" xfId="13" applyNumberFormat="1" applyFont="1" applyFill="1" applyBorder="1" applyAlignment="1">
      <alignment horizontal="center"/>
    </xf>
    <xf numFmtId="166" fontId="6" fillId="8" borderId="14" xfId="11" applyNumberFormat="1" applyFill="1"/>
    <xf numFmtId="167" fontId="2" fillId="0" borderId="0" xfId="12" applyNumberFormat="1" applyAlignment="1">
      <alignment horizontal="center"/>
    </xf>
    <xf numFmtId="166" fontId="11" fillId="8" borderId="0" xfId="12" applyNumberFormat="1" applyFont="1" applyFill="1"/>
    <xf numFmtId="1" fontId="18" fillId="8" borderId="0" xfId="13" applyNumberFormat="1" applyFont="1" applyFill="1" applyBorder="1" applyAlignment="1">
      <alignment horizontal="center"/>
    </xf>
    <xf numFmtId="0" fontId="16" fillId="0" borderId="0" xfId="16"/>
    <xf numFmtId="2" fontId="8" fillId="0" borderId="0" xfId="7" applyNumberFormat="1"/>
    <xf numFmtId="8" fontId="8" fillId="0" borderId="0" xfId="7" applyNumberFormat="1"/>
    <xf numFmtId="0" fontId="15" fillId="3" borderId="0" xfId="4" applyFont="1" applyAlignment="1">
      <alignment horizontal="center"/>
    </xf>
    <xf numFmtId="0" fontId="15" fillId="3" borderId="0" xfId="4" applyFont="1" applyAlignment="1">
      <alignment horizontal="right"/>
    </xf>
    <xf numFmtId="0" fontId="23" fillId="3" borderId="0" xfId="4" applyFont="1"/>
    <xf numFmtId="0" fontId="23" fillId="3" borderId="0" xfId="4" applyFont="1" applyAlignment="1">
      <alignment horizontal="center"/>
    </xf>
    <xf numFmtId="0" fontId="23" fillId="3" borderId="0" xfId="4" applyFont="1" applyAlignment="1">
      <alignment horizontal="right"/>
    </xf>
    <xf numFmtId="0" fontId="24" fillId="0" borderId="0" xfId="7" applyFont="1"/>
    <xf numFmtId="0" fontId="20" fillId="11" borderId="16" xfId="7" applyFont="1" applyFill="1" applyBorder="1"/>
    <xf numFmtId="0" fontId="5" fillId="3" borderId="17" xfId="4" applyFont="1" applyBorder="1"/>
    <xf numFmtId="0" fontId="5" fillId="3" borderId="17" xfId="4" applyFont="1" applyBorder="1" applyAlignment="1">
      <alignment horizontal="center" wrapText="1"/>
    </xf>
    <xf numFmtId="0" fontId="5" fillId="3" borderId="17" xfId="4" applyFont="1" applyBorder="1" applyAlignment="1">
      <alignment horizontal="center"/>
    </xf>
    <xf numFmtId="0" fontId="5" fillId="11" borderId="18" xfId="4" applyFont="1" applyFill="1" applyBorder="1"/>
    <xf numFmtId="0" fontId="5" fillId="3" borderId="19" xfId="4" applyFont="1" applyBorder="1"/>
    <xf numFmtId="14" fontId="8" fillId="0" borderId="0" xfId="7" applyNumberFormat="1"/>
    <xf numFmtId="0" fontId="8" fillId="12" borderId="16" xfId="7" applyFill="1" applyBorder="1"/>
    <xf numFmtId="14" fontId="8" fillId="12" borderId="17" xfId="7" applyNumberFormat="1" applyFill="1" applyBorder="1"/>
    <xf numFmtId="166" fontId="8" fillId="12" borderId="17" xfId="7" applyNumberFormat="1" applyFill="1" applyBorder="1"/>
    <xf numFmtId="0" fontId="8" fillId="12" borderId="17" xfId="7" applyFill="1" applyBorder="1" applyAlignment="1">
      <alignment horizontal="center"/>
    </xf>
    <xf numFmtId="10" fontId="0" fillId="12" borderId="17" xfId="20" applyNumberFormat="1" applyFont="1" applyFill="1" applyBorder="1" applyAlignment="1">
      <alignment horizontal="center"/>
    </xf>
    <xf numFmtId="1" fontId="0" fillId="12" borderId="17" xfId="20" applyNumberFormat="1" applyFont="1" applyFill="1" applyBorder="1" applyAlignment="1">
      <alignment horizontal="center"/>
    </xf>
    <xf numFmtId="14" fontId="8" fillId="12" borderId="17" xfId="7" applyNumberFormat="1" applyFill="1" applyBorder="1" applyAlignment="1">
      <alignment horizontal="right"/>
    </xf>
    <xf numFmtId="166" fontId="12" fillId="2" borderId="20" xfId="3" applyNumberFormat="1" applyFont="1" applyBorder="1" applyAlignment="1">
      <alignment horizontal="center"/>
    </xf>
    <xf numFmtId="0" fontId="8" fillId="12" borderId="19" xfId="7" applyFill="1" applyBorder="1" applyAlignment="1">
      <alignment vertical="top" wrapText="1"/>
    </xf>
    <xf numFmtId="0" fontId="8" fillId="0" borderId="16" xfId="7" applyBorder="1"/>
    <xf numFmtId="14" fontId="8" fillId="0" borderId="17" xfId="7" applyNumberFormat="1" applyBorder="1"/>
    <xf numFmtId="166" fontId="8" fillId="0" borderId="17" xfId="7" applyNumberFormat="1" applyBorder="1"/>
    <xf numFmtId="0" fontId="8" fillId="0" borderId="17" xfId="7" applyBorder="1" applyAlignment="1">
      <alignment horizontal="center"/>
    </xf>
    <xf numFmtId="10" fontId="0" fillId="0" borderId="17" xfId="20" applyNumberFormat="1" applyFont="1" applyBorder="1" applyAlignment="1">
      <alignment horizontal="center"/>
    </xf>
    <xf numFmtId="1" fontId="0" fillId="0" borderId="17" xfId="20" applyNumberFormat="1" applyFont="1" applyBorder="1" applyAlignment="1">
      <alignment horizontal="center"/>
    </xf>
    <xf numFmtId="14" fontId="8" fillId="0" borderId="17" xfId="7" applyNumberFormat="1" applyBorder="1" applyAlignment="1">
      <alignment horizontal="right"/>
    </xf>
    <xf numFmtId="0" fontId="8" fillId="0" borderId="22" xfId="7" applyBorder="1"/>
    <xf numFmtId="14" fontId="8" fillId="0" borderId="23" xfId="7" applyNumberFormat="1" applyBorder="1"/>
    <xf numFmtId="166" fontId="8" fillId="0" borderId="23" xfId="7" applyNumberFormat="1" applyBorder="1"/>
    <xf numFmtId="0" fontId="8" fillId="0" borderId="23" xfId="7" applyBorder="1" applyAlignment="1">
      <alignment horizontal="center"/>
    </xf>
    <xf numFmtId="10" fontId="0" fillId="0" borderId="23" xfId="20" applyNumberFormat="1" applyFont="1" applyBorder="1" applyAlignment="1">
      <alignment horizontal="center"/>
    </xf>
    <xf numFmtId="1" fontId="0" fillId="0" borderId="23" xfId="20" applyNumberFormat="1" applyFont="1" applyBorder="1" applyAlignment="1">
      <alignment horizontal="center"/>
    </xf>
    <xf numFmtId="14" fontId="8" fillId="0" borderId="23" xfId="7" applyNumberFormat="1" applyBorder="1" applyAlignment="1">
      <alignment horizontal="right"/>
    </xf>
    <xf numFmtId="0" fontId="8" fillId="0" borderId="0" xfId="7" applyAlignment="1">
      <alignment horizontal="right"/>
    </xf>
    <xf numFmtId="0" fontId="8" fillId="0" borderId="0" xfId="21"/>
    <xf numFmtId="0" fontId="11" fillId="0" borderId="0" xfId="21" applyFont="1"/>
    <xf numFmtId="166" fontId="0" fillId="0" borderId="0" xfId="22" applyNumberFormat="1" applyFont="1"/>
    <xf numFmtId="0" fontId="26" fillId="0" borderId="0" xfId="21" quotePrefix="1" applyFont="1"/>
    <xf numFmtId="0" fontId="8" fillId="0" borderId="24" xfId="21" applyBorder="1" applyAlignment="1">
      <alignment horizontal="center"/>
    </xf>
    <xf numFmtId="0" fontId="8" fillId="0" borderId="25" xfId="21" applyBorder="1" applyAlignment="1">
      <alignment horizontal="center"/>
    </xf>
    <xf numFmtId="0" fontId="0" fillId="0" borderId="0" xfId="22" applyNumberFormat="1" applyFont="1"/>
    <xf numFmtId="44" fontId="0" fillId="0" borderId="0" xfId="22" applyFont="1"/>
    <xf numFmtId="0" fontId="26" fillId="0" borderId="0" xfId="21" applyFont="1"/>
    <xf numFmtId="0" fontId="11" fillId="0" borderId="26" xfId="21" applyFont="1" applyBorder="1" applyAlignment="1">
      <alignment horizontal="right"/>
    </xf>
    <xf numFmtId="0" fontId="11" fillId="0" borderId="28" xfId="21" applyFont="1" applyBorder="1" applyAlignment="1">
      <alignment wrapText="1"/>
    </xf>
    <xf numFmtId="44" fontId="19" fillId="0" borderId="29" xfId="22" applyFont="1" applyBorder="1"/>
    <xf numFmtId="0" fontId="11" fillId="0" borderId="30" xfId="21" applyFont="1" applyBorder="1" applyAlignment="1">
      <alignment wrapText="1"/>
    </xf>
    <xf numFmtId="44" fontId="19" fillId="0" borderId="31" xfId="22" applyFont="1" applyBorder="1"/>
    <xf numFmtId="0" fontId="19" fillId="0" borderId="33" xfId="21" applyFont="1" applyBorder="1" applyAlignment="1">
      <alignment vertical="center"/>
    </xf>
    <xf numFmtId="0" fontId="26" fillId="0" borderId="0" xfId="21" quotePrefix="1" applyFont="1" applyAlignment="1">
      <alignment vertical="center"/>
    </xf>
    <xf numFmtId="0" fontId="26" fillId="0" borderId="0" xfId="21" quotePrefix="1" applyFont="1" applyAlignment="1">
      <alignment vertical="top"/>
    </xf>
    <xf numFmtId="0" fontId="19" fillId="0" borderId="0" xfId="21" applyFont="1"/>
    <xf numFmtId="2" fontId="26" fillId="0" borderId="0" xfId="21" applyNumberFormat="1" applyFont="1"/>
    <xf numFmtId="0" fontId="11" fillId="0" borderId="26" xfId="21" applyFont="1" applyBorder="1"/>
    <xf numFmtId="0" fontId="26" fillId="0" borderId="27" xfId="21" applyFont="1" applyBorder="1"/>
    <xf numFmtId="0" fontId="11" fillId="0" borderId="28" xfId="21" applyFont="1" applyBorder="1"/>
    <xf numFmtId="0" fontId="8" fillId="0" borderId="29" xfId="21" applyBorder="1" applyAlignment="1">
      <alignment horizontal="right"/>
    </xf>
    <xf numFmtId="0" fontId="8" fillId="5" borderId="30" xfId="23" applyBorder="1"/>
    <xf numFmtId="44" fontId="8" fillId="4" borderId="31" xfId="24" applyNumberFormat="1" applyBorder="1" applyAlignment="1">
      <alignment horizontal="right"/>
    </xf>
    <xf numFmtId="44" fontId="0" fillId="0" borderId="0" xfId="22" applyFont="1" applyFill="1"/>
    <xf numFmtId="0" fontId="8" fillId="0" borderId="0" xfId="23" applyFill="1" applyBorder="1"/>
    <xf numFmtId="44" fontId="8" fillId="0" borderId="0" xfId="24" applyNumberFormat="1" applyFill="1" applyBorder="1" applyAlignment="1">
      <alignment horizontal="right"/>
    </xf>
    <xf numFmtId="164" fontId="8" fillId="0" borderId="0" xfId="7" applyNumberFormat="1"/>
    <xf numFmtId="166" fontId="8" fillId="0" borderId="0" xfId="7" applyNumberFormat="1"/>
    <xf numFmtId="10" fontId="8" fillId="0" borderId="0" xfId="7" applyNumberFormat="1"/>
    <xf numFmtId="9" fontId="8" fillId="0" borderId="0" xfId="7" applyNumberFormat="1"/>
    <xf numFmtId="168" fontId="8" fillId="0" borderId="0" xfId="7" applyNumberFormat="1"/>
    <xf numFmtId="0" fontId="11" fillId="0" borderId="0" xfId="7" applyFont="1"/>
    <xf numFmtId="0" fontId="8" fillId="0" borderId="24" xfId="21" applyBorder="1" applyAlignment="1">
      <alignment horizontal="left"/>
    </xf>
    <xf numFmtId="0" fontId="8" fillId="0" borderId="25" xfId="21" applyBorder="1" applyAlignment="1">
      <alignment horizontal="left"/>
    </xf>
    <xf numFmtId="44" fontId="8" fillId="0" borderId="0" xfId="21" applyNumberFormat="1"/>
    <xf numFmtId="0" fontId="1" fillId="0" borderId="0" xfId="7" applyFont="1"/>
    <xf numFmtId="164" fontId="1" fillId="0" borderId="0" xfId="7" applyNumberFormat="1" applyFont="1"/>
    <xf numFmtId="10" fontId="1" fillId="0" borderId="0" xfId="7" applyNumberFormat="1" applyFont="1"/>
    <xf numFmtId="166" fontId="1" fillId="0" borderId="0" xfId="7" applyNumberFormat="1" applyFont="1"/>
    <xf numFmtId="8" fontId="27" fillId="0" borderId="0" xfId="0" applyNumberFormat="1" applyFont="1"/>
    <xf numFmtId="8" fontId="8" fillId="12" borderId="21" xfId="7" applyNumberFormat="1" applyFill="1" applyBorder="1" applyAlignment="1">
      <alignment wrapText="1"/>
    </xf>
    <xf numFmtId="0" fontId="1" fillId="4" borderId="32" xfId="24" applyFont="1" applyBorder="1" applyAlignment="1">
      <alignment wrapText="1"/>
    </xf>
    <xf numFmtId="44" fontId="8" fillId="0" borderId="0" xfId="7" applyNumberFormat="1"/>
    <xf numFmtId="44" fontId="11" fillId="0" borderId="0" xfId="7" applyNumberFormat="1" applyFont="1"/>
    <xf numFmtId="0" fontId="1" fillId="0" borderId="0" xfId="7" applyFont="1" applyAlignment="1">
      <alignment wrapText="1"/>
    </xf>
    <xf numFmtId="9" fontId="1" fillId="0" borderId="0" xfId="7" applyNumberFormat="1" applyFont="1"/>
    <xf numFmtId="7" fontId="1" fillId="0" borderId="0" xfId="7" applyNumberFormat="1" applyFont="1"/>
    <xf numFmtId="7" fontId="8" fillId="0" borderId="0" xfId="7" applyNumberFormat="1"/>
    <xf numFmtId="7" fontId="11" fillId="13" borderId="0" xfId="7" applyNumberFormat="1" applyFont="1" applyFill="1"/>
    <xf numFmtId="8" fontId="11" fillId="13" borderId="0" xfId="7" applyNumberFormat="1" applyFont="1" applyFill="1"/>
    <xf numFmtId="0" fontId="1" fillId="5" borderId="27" xfId="23" applyFont="1" applyBorder="1"/>
    <xf numFmtId="7" fontId="19" fillId="8" borderId="0" xfId="14" applyNumberFormat="1" applyFont="1" applyFill="1"/>
    <xf numFmtId="0" fontId="1" fillId="13" borderId="0" xfId="7" applyFont="1" applyFill="1" applyAlignment="1">
      <alignment horizontal="center"/>
    </xf>
    <xf numFmtId="0" fontId="8" fillId="13" borderId="0" xfId="7" applyFill="1" applyAlignment="1">
      <alignment horizontal="center"/>
    </xf>
    <xf numFmtId="0" fontId="5" fillId="3" borderId="0" xfId="4" applyFont="1" applyAlignment="1">
      <alignment horizontal="center"/>
    </xf>
    <xf numFmtId="0" fontId="5" fillId="6" borderId="0" xfId="6" applyFont="1" applyAlignment="1">
      <alignment horizontal="center"/>
    </xf>
    <xf numFmtId="0" fontId="5" fillId="3" borderId="15" xfId="4" applyFont="1" applyBorder="1" applyAlignment="1">
      <alignment horizontal="center"/>
    </xf>
    <xf numFmtId="0" fontId="25" fillId="3" borderId="0" xfId="17" applyFont="1" applyAlignment="1">
      <alignment horizontal="left"/>
    </xf>
    <xf numFmtId="0" fontId="5" fillId="3" borderId="0" xfId="17" applyFont="1" applyAlignment="1">
      <alignment horizontal="center"/>
    </xf>
    <xf numFmtId="0" fontId="22" fillId="0" borderId="0" xfId="19" applyAlignment="1">
      <alignment horizontal="left" vertical="center"/>
    </xf>
    <xf numFmtId="0" fontId="8" fillId="0" borderId="0" xfId="7" applyFill="1"/>
    <xf numFmtId="0" fontId="7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/>
    </xf>
    <xf numFmtId="0" fontId="21" fillId="14" borderId="0" xfId="7" applyFont="1" applyFill="1" applyAlignment="1">
      <alignment horizontal="center"/>
    </xf>
    <xf numFmtId="0" fontId="21" fillId="14" borderId="0" xfId="7" applyFont="1" applyFill="1" applyAlignment="1">
      <alignment horizontal="center" vertical="center"/>
    </xf>
  </cellXfs>
  <cellStyles count="25">
    <cellStyle name="20% - Accent2 2" xfId="24" xr:uid="{00000000-0005-0000-0000-000000000000}"/>
    <cellStyle name="40% - Accent2" xfId="5" builtinId="35"/>
    <cellStyle name="40% - Accent2 2" xfId="23" xr:uid="{00000000-0005-0000-0000-000002000000}"/>
    <cellStyle name="60% - Accent2" xfId="6" builtinId="36"/>
    <cellStyle name="Accent2" xfId="4" builtinId="33"/>
    <cellStyle name="Accent2 2" xfId="17" xr:uid="{00000000-0005-0000-0000-000005000000}"/>
    <cellStyle name="Accent6 2" xfId="18" xr:uid="{00000000-0005-0000-0000-000006000000}"/>
    <cellStyle name="Calculation 2" xfId="13" xr:uid="{00000000-0005-0000-0000-000007000000}"/>
    <cellStyle name="Currency 3" xfId="9" xr:uid="{00000000-0005-0000-0000-000008000000}"/>
    <cellStyle name="Currency 3 2" xfId="14" xr:uid="{00000000-0005-0000-0000-000009000000}"/>
    <cellStyle name="Currency 5" xfId="22" xr:uid="{00000000-0005-0000-0000-00000A000000}"/>
    <cellStyle name="Normal" xfId="0" builtinId="0"/>
    <cellStyle name="Normal 3 2 2" xfId="21" xr:uid="{00000000-0005-0000-0000-00000C000000}"/>
    <cellStyle name="Normal 4" xfId="7" xr:uid="{00000000-0005-0000-0000-00000D000000}"/>
    <cellStyle name="Normal 4 2" xfId="16" xr:uid="{00000000-0005-0000-0000-00000E000000}"/>
    <cellStyle name="Normal 9" xfId="12" xr:uid="{00000000-0005-0000-0000-00000F000000}"/>
    <cellStyle name="Normal_Sheet1_1" xfId="8" xr:uid="{00000000-0005-0000-0000-000010000000}"/>
    <cellStyle name="Output" xfId="3" builtinId="21"/>
    <cellStyle name="Output 2" xfId="10" xr:uid="{00000000-0005-0000-0000-000012000000}"/>
    <cellStyle name="Percent" xfId="1" builtinId="5"/>
    <cellStyle name="Percent 2" xfId="20" xr:uid="{00000000-0005-0000-0000-000014000000}"/>
    <cellStyle name="Percent 4" xfId="15" xr:uid="{00000000-0005-0000-0000-000015000000}"/>
    <cellStyle name="Title" xfId="2" builtinId="15"/>
    <cellStyle name="Title 2 2" xfId="19" xr:uid="{00000000-0005-0000-0000-000017000000}"/>
    <cellStyle name="Total" xfId="11" builtinId="25"/>
  </cellStyles>
  <dxfs count="0"/>
  <tableStyles count="0" defaultTableStyle="TableStyleMedium2" defaultPivotStyle="PivotStyleLight16"/>
  <colors>
    <mruColors>
      <color rgb="FFEF874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511969</xdr:colOff>
      <xdr:row>49</xdr:row>
      <xdr:rowOff>107156</xdr:rowOff>
    </xdr:from>
    <xdr:to>
      <xdr:col>4</xdr:col>
      <xdr:colOff>1076689</xdr:colOff>
      <xdr:row>59</xdr:row>
      <xdr:rowOff>121695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25186C-859B-425D-B642-6B7D517B2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7" y="9096375"/>
          <a:ext cx="2600688" cy="180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rango/AppData/Local/Temp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Calc_9"/>
      <sheetName val="treeCalc_6"/>
      <sheetName val="__PT_treeCalc_9 (2)"/>
      <sheetName val="__PT_treeCalc_6 (2)"/>
      <sheetName val="Goal Seek"/>
      <sheetName val="Sensitivity Analysis"/>
      <sheetName val="goalSeekInfo"/>
      <sheetName val="senseInfo"/>
      <sheetName val="RiskSerializationData"/>
      <sheetName val="#REF"/>
    </sheetNames>
    <sheetDataSet>
      <sheetData sheetId="0">
        <row r="1">
          <cell r="A1" t="str">
            <v>Name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FB4B-DA1C-41B0-A1D3-91E60BB44CAE}">
  <dimension ref="A1:K373"/>
  <sheetViews>
    <sheetView tabSelected="1" zoomScale="83" zoomScaleNormal="100" workbookViewId="0">
      <selection activeCell="D38" sqref="D38:E38"/>
    </sheetView>
  </sheetViews>
  <sheetFormatPr defaultColWidth="8.69921875" defaultRowHeight="14.4" x14ac:dyDescent="0.3"/>
  <cols>
    <col min="1" max="1" width="33.796875" style="4" customWidth="1"/>
    <col min="2" max="2" width="32.69921875" style="4" customWidth="1"/>
    <col min="3" max="3" width="11.796875" style="4" bestFit="1" customWidth="1"/>
    <col min="4" max="4" width="26.69921875" style="4" customWidth="1"/>
    <col min="5" max="5" width="30.69921875" style="4" customWidth="1"/>
    <col min="6" max="6" width="10.69921875" style="4" bestFit="1" customWidth="1"/>
    <col min="7" max="7" width="10.5" style="4" bestFit="1" customWidth="1"/>
    <col min="8" max="8" width="10.69921875" style="4" bestFit="1" customWidth="1"/>
    <col min="9" max="16384" width="8.69921875" style="4"/>
  </cols>
  <sheetData>
    <row r="1" spans="1:9" x14ac:dyDescent="0.3">
      <c r="A1" s="191" t="s">
        <v>1554</v>
      </c>
      <c r="B1" s="191"/>
      <c r="C1" s="191"/>
      <c r="D1" s="191"/>
      <c r="E1" s="191"/>
    </row>
    <row r="2" spans="1:9" x14ac:dyDescent="0.3">
      <c r="A2" s="161" t="s">
        <v>1555</v>
      </c>
      <c r="B2" s="161">
        <v>100000</v>
      </c>
    </row>
    <row r="3" spans="1:9" x14ac:dyDescent="0.3">
      <c r="B3" s="162"/>
      <c r="C3" s="154"/>
      <c r="G3" s="152"/>
    </row>
    <row r="4" spans="1:9" x14ac:dyDescent="0.3">
      <c r="A4" s="192" t="s">
        <v>1556</v>
      </c>
      <c r="B4" s="192"/>
      <c r="C4" s="192"/>
      <c r="D4" s="192"/>
      <c r="E4" s="192"/>
      <c r="G4" s="153"/>
    </row>
    <row r="5" spans="1:9" x14ac:dyDescent="0.3">
      <c r="A5" s="161" t="s">
        <v>1557</v>
      </c>
      <c r="B5" s="161">
        <v>13</v>
      </c>
    </row>
    <row r="6" spans="1:9" x14ac:dyDescent="0.3">
      <c r="A6" s="161" t="s">
        <v>1558</v>
      </c>
      <c r="B6" s="161">
        <v>30</v>
      </c>
      <c r="F6" s="152"/>
      <c r="G6" s="152"/>
      <c r="H6" s="152"/>
    </row>
    <row r="7" spans="1:9" x14ac:dyDescent="0.3">
      <c r="A7" s="161" t="s">
        <v>1241</v>
      </c>
      <c r="B7" s="164">
        <v>275000</v>
      </c>
    </row>
    <row r="8" spans="1:9" x14ac:dyDescent="0.3">
      <c r="A8" s="161" t="s">
        <v>1239</v>
      </c>
      <c r="B8" s="163">
        <v>4.2500000000000003E-2</v>
      </c>
      <c r="C8" s="161"/>
      <c r="F8" s="154"/>
      <c r="G8" s="154"/>
      <c r="H8" s="154"/>
    </row>
    <row r="9" spans="1:9" x14ac:dyDescent="0.3">
      <c r="A9" s="161" t="s">
        <v>1559</v>
      </c>
      <c r="B9" s="161">
        <v>160</v>
      </c>
      <c r="C9" s="161"/>
      <c r="F9" s="154"/>
      <c r="G9" s="154"/>
      <c r="H9" s="154"/>
    </row>
    <row r="10" spans="1:9" x14ac:dyDescent="0.3">
      <c r="A10" s="161" t="s">
        <v>1560</v>
      </c>
      <c r="B10" s="164">
        <v>375000</v>
      </c>
      <c r="C10" s="169"/>
    </row>
    <row r="11" spans="1:9" x14ac:dyDescent="0.3">
      <c r="B11" s="161"/>
      <c r="F11" s="156"/>
      <c r="G11" s="156"/>
      <c r="H11" s="156"/>
    </row>
    <row r="12" spans="1:9" x14ac:dyDescent="0.3">
      <c r="A12" s="191" t="s">
        <v>1561</v>
      </c>
      <c r="B12" s="191"/>
      <c r="C12" s="191"/>
      <c r="D12" s="191"/>
      <c r="E12" s="191"/>
    </row>
    <row r="13" spans="1:9" x14ac:dyDescent="0.3">
      <c r="B13" s="162"/>
      <c r="C13" s="168"/>
      <c r="D13" s="157"/>
      <c r="F13" s="86"/>
      <c r="G13" s="86"/>
      <c r="H13" s="86"/>
    </row>
    <row r="14" spans="1:9" x14ac:dyDescent="0.3">
      <c r="A14" s="161" t="s">
        <v>1562</v>
      </c>
      <c r="B14" s="164">
        <v>700000</v>
      </c>
      <c r="C14" s="86"/>
      <c r="D14" s="157"/>
      <c r="F14" s="86"/>
      <c r="G14" s="153"/>
      <c r="H14" s="86"/>
      <c r="I14" s="157"/>
    </row>
    <row r="15" spans="1:9" x14ac:dyDescent="0.3">
      <c r="A15" s="170" t="s">
        <v>1563</v>
      </c>
      <c r="B15" s="153">
        <v>140000</v>
      </c>
      <c r="C15" s="157"/>
      <c r="F15" s="153"/>
      <c r="G15" s="153"/>
      <c r="H15" s="153"/>
    </row>
    <row r="16" spans="1:9" x14ac:dyDescent="0.3">
      <c r="A16" s="161"/>
      <c r="B16" s="161"/>
      <c r="G16" s="153"/>
    </row>
    <row r="17" spans="1:7" x14ac:dyDescent="0.3">
      <c r="A17" s="178" t="s">
        <v>1564</v>
      </c>
      <c r="B17" s="178"/>
      <c r="C17" s="155"/>
      <c r="D17" s="178" t="s">
        <v>1566</v>
      </c>
      <c r="E17" s="178"/>
      <c r="G17" s="153"/>
    </row>
    <row r="18" spans="1:7" x14ac:dyDescent="0.3">
      <c r="A18" s="4" t="s">
        <v>1565</v>
      </c>
      <c r="B18" s="161">
        <v>15</v>
      </c>
      <c r="D18" s="4" t="s">
        <v>1565</v>
      </c>
      <c r="E18" s="4">
        <v>30</v>
      </c>
      <c r="G18" s="153"/>
    </row>
    <row r="19" spans="1:7" x14ac:dyDescent="0.3">
      <c r="A19" s="161" t="s">
        <v>1239</v>
      </c>
      <c r="B19" s="163">
        <v>4.7500000000000001E-2</v>
      </c>
      <c r="D19" s="161" t="s">
        <v>1239</v>
      </c>
      <c r="E19" s="154">
        <v>5.7500000000000002E-2</v>
      </c>
      <c r="G19" s="153"/>
    </row>
    <row r="20" spans="1:7" x14ac:dyDescent="0.3">
      <c r="A20" s="161" t="s">
        <v>1563</v>
      </c>
      <c r="B20" s="171">
        <v>0.2</v>
      </c>
      <c r="D20" s="161" t="s">
        <v>1563</v>
      </c>
      <c r="E20" s="155">
        <v>0.2</v>
      </c>
      <c r="G20" s="153"/>
    </row>
    <row r="21" spans="1:7" x14ac:dyDescent="0.3">
      <c r="B21" s="161"/>
      <c r="C21" s="154"/>
      <c r="G21" s="153"/>
    </row>
    <row r="22" spans="1:7" x14ac:dyDescent="0.3">
      <c r="B22" s="161"/>
      <c r="G22" s="153"/>
    </row>
    <row r="23" spans="1:7" ht="16.8" customHeight="1" x14ac:dyDescent="0.3">
      <c r="A23" s="190" t="s">
        <v>1567</v>
      </c>
      <c r="B23" s="190"/>
      <c r="C23" s="190"/>
      <c r="D23" s="190"/>
      <c r="E23" s="190"/>
      <c r="G23" s="153"/>
    </row>
    <row r="24" spans="1:7" ht="16.8" customHeight="1" x14ac:dyDescent="0.3">
      <c r="A24" s="189" t="s">
        <v>1571</v>
      </c>
      <c r="B24" s="189"/>
      <c r="C24" s="189"/>
      <c r="D24" s="189"/>
      <c r="E24" s="189"/>
      <c r="G24" s="153"/>
    </row>
    <row r="25" spans="1:7" x14ac:dyDescent="0.3">
      <c r="A25" s="161" t="s">
        <v>1552</v>
      </c>
      <c r="B25" s="163">
        <f>B8/12</f>
        <v>3.5416666666666669E-3</v>
      </c>
      <c r="G25" s="153"/>
    </row>
    <row r="26" spans="1:7" x14ac:dyDescent="0.3">
      <c r="A26" s="161" t="s">
        <v>1568</v>
      </c>
      <c r="B26" s="161">
        <f>B6*12</f>
        <v>360</v>
      </c>
      <c r="C26" s="86"/>
      <c r="G26" s="153"/>
    </row>
    <row r="27" spans="1:7" x14ac:dyDescent="0.3">
      <c r="A27" s="161" t="s">
        <v>1569</v>
      </c>
      <c r="B27" s="161">
        <v>160</v>
      </c>
      <c r="C27" s="86"/>
      <c r="G27" s="153"/>
    </row>
    <row r="28" spans="1:7" x14ac:dyDescent="0.3">
      <c r="A28" s="161" t="s">
        <v>1570</v>
      </c>
      <c r="B28" s="174">
        <f>PV(B25, B26-B27, PMT(B25, B26, -B7), 0)</f>
        <v>-193631.35039640026</v>
      </c>
      <c r="C28" s="154"/>
      <c r="G28" s="153"/>
    </row>
    <row r="29" spans="1:7" x14ac:dyDescent="0.3">
      <c r="B29" s="161"/>
      <c r="C29" s="86"/>
      <c r="G29" s="153"/>
    </row>
    <row r="30" spans="1:7" ht="15.45" customHeight="1" x14ac:dyDescent="0.3">
      <c r="A30" s="188" t="s">
        <v>1572</v>
      </c>
      <c r="B30" s="188"/>
      <c r="C30" s="188"/>
      <c r="D30" s="188"/>
      <c r="E30" s="188"/>
      <c r="G30" s="153"/>
    </row>
    <row r="31" spans="1:7" ht="15.45" customHeight="1" x14ac:dyDescent="0.3">
      <c r="A31" s="188" t="s">
        <v>1573</v>
      </c>
      <c r="B31" s="188"/>
      <c r="C31" s="188"/>
      <c r="D31" s="188"/>
      <c r="E31" s="188"/>
      <c r="G31" s="153"/>
    </row>
    <row r="32" spans="1:7" ht="15" x14ac:dyDescent="0.35">
      <c r="A32" s="161" t="s">
        <v>1574</v>
      </c>
      <c r="B32" s="161">
        <v>375000</v>
      </c>
      <c r="C32" s="165"/>
      <c r="G32" s="153"/>
    </row>
    <row r="33" spans="1:11" x14ac:dyDescent="0.3">
      <c r="A33" s="161" t="s">
        <v>1575</v>
      </c>
      <c r="B33" s="172">
        <f>B28</f>
        <v>-193631.35039640026</v>
      </c>
      <c r="G33" s="153"/>
    </row>
    <row r="34" spans="1:11" ht="15" x14ac:dyDescent="0.35">
      <c r="A34" s="161" t="s">
        <v>1576</v>
      </c>
      <c r="B34" s="172">
        <f>B2</f>
        <v>100000</v>
      </c>
      <c r="C34" s="165"/>
      <c r="G34" s="153"/>
    </row>
    <row r="35" spans="1:11" x14ac:dyDescent="0.3">
      <c r="A35" s="161" t="s">
        <v>1577</v>
      </c>
      <c r="B35" s="174">
        <f>B32 -(- B33) + B34</f>
        <v>281368.64960359974</v>
      </c>
      <c r="C35" s="86"/>
      <c r="G35" s="153"/>
    </row>
    <row r="36" spans="1:11" x14ac:dyDescent="0.3">
      <c r="B36" s="161"/>
      <c r="C36" s="86"/>
      <c r="G36" s="153"/>
    </row>
    <row r="37" spans="1:11" ht="15.6" x14ac:dyDescent="0.3">
      <c r="A37" s="187" t="s">
        <v>1579</v>
      </c>
      <c r="B37" s="187"/>
      <c r="C37" s="187"/>
      <c r="D37" s="187"/>
      <c r="E37" s="187"/>
      <c r="G37" s="153"/>
    </row>
    <row r="38" spans="1:11" x14ac:dyDescent="0.3">
      <c r="A38" s="178" t="s">
        <v>1578</v>
      </c>
      <c r="B38" s="179"/>
      <c r="D38" s="178" t="s">
        <v>1581</v>
      </c>
      <c r="E38" s="178"/>
      <c r="G38" s="153"/>
    </row>
    <row r="39" spans="1:11" x14ac:dyDescent="0.3">
      <c r="A39" s="161" t="s">
        <v>1580</v>
      </c>
      <c r="B39" s="4">
        <v>15</v>
      </c>
      <c r="D39" s="161" t="s">
        <v>1580</v>
      </c>
      <c r="E39" s="4">
        <v>30</v>
      </c>
      <c r="G39" s="153"/>
    </row>
    <row r="40" spans="1:11" x14ac:dyDescent="0.3">
      <c r="A40" s="161" t="s">
        <v>1239</v>
      </c>
      <c r="B40" s="154">
        <v>4.7500000000000001E-2</v>
      </c>
      <c r="D40" s="161" t="s">
        <v>1239</v>
      </c>
      <c r="E40" s="154">
        <f>E19</f>
        <v>5.7500000000000002E-2</v>
      </c>
      <c r="G40" s="153"/>
    </row>
    <row r="41" spans="1:11" x14ac:dyDescent="0.3">
      <c r="A41" s="161" t="s">
        <v>1241</v>
      </c>
      <c r="B41" s="153">
        <f>B14-(B14*B20)</f>
        <v>560000</v>
      </c>
      <c r="D41" s="161" t="s">
        <v>1241</v>
      </c>
      <c r="E41" s="153">
        <f>B14-(B14*B20)</f>
        <v>560000</v>
      </c>
      <c r="G41" s="153"/>
    </row>
    <row r="42" spans="1:11" x14ac:dyDescent="0.3">
      <c r="A42" s="161" t="s">
        <v>1585</v>
      </c>
      <c r="B42" s="175">
        <f>PMT(B40/12, B39*12, -B41)</f>
        <v>4355.858739177741</v>
      </c>
      <c r="D42" s="161" t="s">
        <v>1586</v>
      </c>
      <c r="E42" s="175">
        <f>PMT(E40/12, E39*12, -E41)</f>
        <v>3268.0079960838966</v>
      </c>
      <c r="G42" s="153"/>
    </row>
    <row r="43" spans="1:11" x14ac:dyDescent="0.3">
      <c r="G43" s="153"/>
      <c r="K43" s="186"/>
    </row>
    <row r="44" spans="1:11" ht="15.6" x14ac:dyDescent="0.3">
      <c r="A44" s="187" t="s">
        <v>1582</v>
      </c>
      <c r="B44" s="187"/>
      <c r="C44" s="187"/>
      <c r="D44" s="187"/>
      <c r="E44" s="187"/>
      <c r="G44" s="153"/>
    </row>
    <row r="45" spans="1:11" x14ac:dyDescent="0.3">
      <c r="A45" s="178" t="s">
        <v>1578</v>
      </c>
      <c r="B45" s="178"/>
      <c r="D45" s="179" t="s">
        <v>1581</v>
      </c>
      <c r="E45" s="179"/>
      <c r="G45" s="153"/>
    </row>
    <row r="46" spans="1:11" x14ac:dyDescent="0.3">
      <c r="A46" s="161" t="s">
        <v>1583</v>
      </c>
      <c r="B46" s="175">
        <f>(B42*B39*12)-B41</f>
        <v>224054.57305199339</v>
      </c>
      <c r="D46" s="161" t="s">
        <v>1584</v>
      </c>
      <c r="E46" s="175">
        <f>(E42*E39*12)-E41</f>
        <v>616482.87859020266</v>
      </c>
      <c r="G46" s="153"/>
    </row>
    <row r="47" spans="1:11" x14ac:dyDescent="0.3">
      <c r="G47" s="153"/>
    </row>
    <row r="48" spans="1:11" ht="15.45" customHeight="1" x14ac:dyDescent="0.3">
      <c r="A48" s="187" t="s">
        <v>1587</v>
      </c>
      <c r="B48" s="187"/>
      <c r="C48" s="187"/>
      <c r="D48" s="187"/>
      <c r="E48" s="187"/>
      <c r="G48" s="153"/>
    </row>
    <row r="49" spans="1:7" ht="15.45" customHeight="1" x14ac:dyDescent="0.3">
      <c r="A49" s="187" t="s">
        <v>1589</v>
      </c>
      <c r="B49" s="187"/>
      <c r="C49" s="187"/>
      <c r="D49" s="187"/>
      <c r="E49" s="187"/>
      <c r="G49" s="153"/>
    </row>
    <row r="50" spans="1:7" x14ac:dyDescent="0.3">
      <c r="A50" s="161" t="s">
        <v>1580</v>
      </c>
      <c r="B50" s="4">
        <v>15</v>
      </c>
      <c r="G50" s="153"/>
    </row>
    <row r="51" spans="1:7" x14ac:dyDescent="0.3">
      <c r="A51" s="161" t="s">
        <v>1239</v>
      </c>
      <c r="B51" s="154">
        <f>B40</f>
        <v>4.7500000000000001E-2</v>
      </c>
      <c r="G51" s="153"/>
    </row>
    <row r="52" spans="1:7" x14ac:dyDescent="0.3">
      <c r="A52" s="161" t="s">
        <v>1241</v>
      </c>
      <c r="B52" s="153">
        <f>B14-B54</f>
        <v>449968.67836214346</v>
      </c>
      <c r="G52" s="153"/>
    </row>
    <row r="53" spans="1:7" x14ac:dyDescent="0.3">
      <c r="A53" s="161" t="s">
        <v>1585</v>
      </c>
      <c r="B53" s="86">
        <f>PMT(B40/12, B39*12, -B52)</f>
        <v>3500.0000000000005</v>
      </c>
      <c r="G53" s="153"/>
    </row>
    <row r="54" spans="1:7" x14ac:dyDescent="0.3">
      <c r="A54" s="161" t="s">
        <v>1563</v>
      </c>
      <c r="B54" s="173">
        <v>250031.32163785657</v>
      </c>
      <c r="G54" s="153"/>
    </row>
    <row r="55" spans="1:7" x14ac:dyDescent="0.3">
      <c r="B55" s="173"/>
      <c r="G55" s="153"/>
    </row>
    <row r="56" spans="1:7" x14ac:dyDescent="0.3">
      <c r="A56" s="161" t="s">
        <v>1588</v>
      </c>
      <c r="B56" s="174">
        <f>B35-B54</f>
        <v>31337.32796574317</v>
      </c>
      <c r="G56" s="153"/>
    </row>
    <row r="57" spans="1:7" x14ac:dyDescent="0.3">
      <c r="G57" s="153"/>
    </row>
    <row r="58" spans="1:7" x14ac:dyDescent="0.3">
      <c r="G58" s="153"/>
    </row>
    <row r="59" spans="1:7" x14ac:dyDescent="0.3">
      <c r="G59" s="153"/>
    </row>
    <row r="60" spans="1:7" x14ac:dyDescent="0.3">
      <c r="G60" s="153"/>
    </row>
    <row r="61" spans="1:7" x14ac:dyDescent="0.3">
      <c r="G61" s="153"/>
    </row>
    <row r="62" spans="1:7" x14ac:dyDescent="0.3">
      <c r="G62" s="153"/>
    </row>
    <row r="63" spans="1:7" x14ac:dyDescent="0.3">
      <c r="G63" s="153"/>
    </row>
    <row r="64" spans="1:7" x14ac:dyDescent="0.3">
      <c r="G64" s="153"/>
    </row>
    <row r="65" spans="7:7" x14ac:dyDescent="0.3">
      <c r="G65" s="153"/>
    </row>
    <row r="66" spans="7:7" x14ac:dyDescent="0.3">
      <c r="G66" s="153"/>
    </row>
    <row r="67" spans="7:7" x14ac:dyDescent="0.3">
      <c r="G67" s="153"/>
    </row>
    <row r="68" spans="7:7" x14ac:dyDescent="0.3">
      <c r="G68" s="153"/>
    </row>
    <row r="69" spans="7:7" x14ac:dyDescent="0.3">
      <c r="G69" s="153"/>
    </row>
    <row r="70" spans="7:7" x14ac:dyDescent="0.3">
      <c r="G70" s="153"/>
    </row>
    <row r="71" spans="7:7" x14ac:dyDescent="0.3">
      <c r="G71" s="153"/>
    </row>
    <row r="72" spans="7:7" x14ac:dyDescent="0.3">
      <c r="G72" s="153"/>
    </row>
    <row r="73" spans="7:7" x14ac:dyDescent="0.3">
      <c r="G73" s="153"/>
    </row>
    <row r="74" spans="7:7" x14ac:dyDescent="0.3">
      <c r="G74" s="153"/>
    </row>
    <row r="75" spans="7:7" x14ac:dyDescent="0.3">
      <c r="G75" s="153"/>
    </row>
    <row r="76" spans="7:7" x14ac:dyDescent="0.3">
      <c r="G76" s="153"/>
    </row>
    <row r="77" spans="7:7" x14ac:dyDescent="0.3">
      <c r="G77" s="153"/>
    </row>
    <row r="78" spans="7:7" x14ac:dyDescent="0.3">
      <c r="G78" s="153"/>
    </row>
    <row r="79" spans="7:7" x14ac:dyDescent="0.3">
      <c r="G79" s="153"/>
    </row>
    <row r="80" spans="7:7" x14ac:dyDescent="0.3">
      <c r="G80" s="153"/>
    </row>
    <row r="81" spans="7:7" x14ac:dyDescent="0.3">
      <c r="G81" s="153"/>
    </row>
    <row r="82" spans="7:7" x14ac:dyDescent="0.3">
      <c r="G82" s="153"/>
    </row>
    <row r="83" spans="7:7" x14ac:dyDescent="0.3">
      <c r="G83" s="153"/>
    </row>
    <row r="84" spans="7:7" x14ac:dyDescent="0.3">
      <c r="G84" s="153"/>
    </row>
    <row r="85" spans="7:7" x14ac:dyDescent="0.3">
      <c r="G85" s="153"/>
    </row>
    <row r="86" spans="7:7" x14ac:dyDescent="0.3">
      <c r="G86" s="153"/>
    </row>
    <row r="87" spans="7:7" x14ac:dyDescent="0.3">
      <c r="G87" s="153"/>
    </row>
    <row r="88" spans="7:7" x14ac:dyDescent="0.3">
      <c r="G88" s="153"/>
    </row>
    <row r="89" spans="7:7" x14ac:dyDescent="0.3">
      <c r="G89" s="153"/>
    </row>
    <row r="90" spans="7:7" x14ac:dyDescent="0.3">
      <c r="G90" s="153"/>
    </row>
    <row r="91" spans="7:7" x14ac:dyDescent="0.3">
      <c r="G91" s="153"/>
    </row>
    <row r="92" spans="7:7" x14ac:dyDescent="0.3">
      <c r="G92" s="153"/>
    </row>
    <row r="93" spans="7:7" x14ac:dyDescent="0.3">
      <c r="G93" s="153"/>
    </row>
    <row r="94" spans="7:7" x14ac:dyDescent="0.3">
      <c r="G94" s="153"/>
    </row>
    <row r="95" spans="7:7" x14ac:dyDescent="0.3">
      <c r="G95" s="153"/>
    </row>
    <row r="96" spans="7:7" x14ac:dyDescent="0.3">
      <c r="G96" s="153"/>
    </row>
    <row r="97" spans="7:7" x14ac:dyDescent="0.3">
      <c r="G97" s="153"/>
    </row>
    <row r="98" spans="7:7" x14ac:dyDescent="0.3">
      <c r="G98" s="153"/>
    </row>
    <row r="99" spans="7:7" x14ac:dyDescent="0.3">
      <c r="G99" s="153"/>
    </row>
    <row r="100" spans="7:7" x14ac:dyDescent="0.3">
      <c r="G100" s="153"/>
    </row>
    <row r="101" spans="7:7" x14ac:dyDescent="0.3">
      <c r="G101" s="153"/>
    </row>
    <row r="102" spans="7:7" x14ac:dyDescent="0.3">
      <c r="G102" s="153"/>
    </row>
    <row r="103" spans="7:7" x14ac:dyDescent="0.3">
      <c r="G103" s="153"/>
    </row>
    <row r="104" spans="7:7" x14ac:dyDescent="0.3">
      <c r="G104" s="153"/>
    </row>
    <row r="105" spans="7:7" x14ac:dyDescent="0.3">
      <c r="G105" s="153"/>
    </row>
    <row r="106" spans="7:7" x14ac:dyDescent="0.3">
      <c r="G106" s="153"/>
    </row>
    <row r="107" spans="7:7" x14ac:dyDescent="0.3">
      <c r="G107" s="153"/>
    </row>
    <row r="108" spans="7:7" x14ac:dyDescent="0.3">
      <c r="G108" s="153"/>
    </row>
    <row r="109" spans="7:7" x14ac:dyDescent="0.3">
      <c r="G109" s="153"/>
    </row>
    <row r="110" spans="7:7" x14ac:dyDescent="0.3">
      <c r="G110" s="153"/>
    </row>
    <row r="111" spans="7:7" x14ac:dyDescent="0.3">
      <c r="G111" s="153"/>
    </row>
    <row r="112" spans="7:7" x14ac:dyDescent="0.3">
      <c r="G112" s="153"/>
    </row>
    <row r="113" spans="7:7" x14ac:dyDescent="0.3">
      <c r="G113" s="153"/>
    </row>
    <row r="114" spans="7:7" x14ac:dyDescent="0.3">
      <c r="G114" s="153"/>
    </row>
    <row r="115" spans="7:7" x14ac:dyDescent="0.3">
      <c r="G115" s="153"/>
    </row>
    <row r="116" spans="7:7" x14ac:dyDescent="0.3">
      <c r="G116" s="153"/>
    </row>
    <row r="117" spans="7:7" x14ac:dyDescent="0.3">
      <c r="G117" s="153"/>
    </row>
    <row r="118" spans="7:7" x14ac:dyDescent="0.3">
      <c r="G118" s="153"/>
    </row>
    <row r="119" spans="7:7" x14ac:dyDescent="0.3">
      <c r="G119" s="153"/>
    </row>
    <row r="120" spans="7:7" x14ac:dyDescent="0.3">
      <c r="G120" s="153"/>
    </row>
    <row r="121" spans="7:7" x14ac:dyDescent="0.3">
      <c r="G121" s="153"/>
    </row>
    <row r="122" spans="7:7" x14ac:dyDescent="0.3">
      <c r="G122" s="153"/>
    </row>
    <row r="123" spans="7:7" x14ac:dyDescent="0.3">
      <c r="G123" s="153"/>
    </row>
    <row r="124" spans="7:7" x14ac:dyDescent="0.3">
      <c r="G124" s="153"/>
    </row>
    <row r="125" spans="7:7" x14ac:dyDescent="0.3">
      <c r="G125" s="153"/>
    </row>
    <row r="126" spans="7:7" x14ac:dyDescent="0.3">
      <c r="G126" s="153"/>
    </row>
    <row r="127" spans="7:7" x14ac:dyDescent="0.3">
      <c r="G127" s="153"/>
    </row>
    <row r="128" spans="7:7" x14ac:dyDescent="0.3">
      <c r="G128" s="153"/>
    </row>
    <row r="129" spans="7:7" x14ac:dyDescent="0.3">
      <c r="G129" s="153"/>
    </row>
    <row r="130" spans="7:7" x14ac:dyDescent="0.3">
      <c r="G130" s="153"/>
    </row>
    <row r="131" spans="7:7" x14ac:dyDescent="0.3">
      <c r="G131" s="153"/>
    </row>
    <row r="132" spans="7:7" x14ac:dyDescent="0.3">
      <c r="G132" s="153"/>
    </row>
    <row r="133" spans="7:7" x14ac:dyDescent="0.3">
      <c r="G133" s="153"/>
    </row>
    <row r="134" spans="7:7" x14ac:dyDescent="0.3">
      <c r="G134" s="153"/>
    </row>
    <row r="135" spans="7:7" x14ac:dyDescent="0.3">
      <c r="G135" s="153"/>
    </row>
    <row r="136" spans="7:7" x14ac:dyDescent="0.3">
      <c r="G136" s="153"/>
    </row>
    <row r="137" spans="7:7" x14ac:dyDescent="0.3">
      <c r="G137" s="153"/>
    </row>
    <row r="138" spans="7:7" x14ac:dyDescent="0.3">
      <c r="G138" s="153"/>
    </row>
    <row r="139" spans="7:7" x14ac:dyDescent="0.3">
      <c r="G139" s="153"/>
    </row>
    <row r="140" spans="7:7" x14ac:dyDescent="0.3">
      <c r="G140" s="153"/>
    </row>
    <row r="141" spans="7:7" x14ac:dyDescent="0.3">
      <c r="G141" s="153"/>
    </row>
    <row r="142" spans="7:7" x14ac:dyDescent="0.3">
      <c r="G142" s="153"/>
    </row>
    <row r="143" spans="7:7" x14ac:dyDescent="0.3">
      <c r="G143" s="153"/>
    </row>
    <row r="144" spans="7:7" x14ac:dyDescent="0.3">
      <c r="G144" s="153"/>
    </row>
    <row r="145" spans="7:7" x14ac:dyDescent="0.3">
      <c r="G145" s="153"/>
    </row>
    <row r="146" spans="7:7" x14ac:dyDescent="0.3">
      <c r="G146" s="153"/>
    </row>
    <row r="147" spans="7:7" x14ac:dyDescent="0.3">
      <c r="G147" s="153"/>
    </row>
    <row r="148" spans="7:7" x14ac:dyDescent="0.3">
      <c r="G148" s="153"/>
    </row>
    <row r="149" spans="7:7" x14ac:dyDescent="0.3">
      <c r="G149" s="153"/>
    </row>
    <row r="150" spans="7:7" x14ac:dyDescent="0.3">
      <c r="G150" s="153"/>
    </row>
    <row r="151" spans="7:7" x14ac:dyDescent="0.3">
      <c r="G151" s="153"/>
    </row>
    <row r="152" spans="7:7" x14ac:dyDescent="0.3">
      <c r="G152" s="153"/>
    </row>
    <row r="153" spans="7:7" x14ac:dyDescent="0.3">
      <c r="G153" s="153"/>
    </row>
    <row r="154" spans="7:7" x14ac:dyDescent="0.3">
      <c r="G154" s="153"/>
    </row>
    <row r="155" spans="7:7" x14ac:dyDescent="0.3">
      <c r="G155" s="153"/>
    </row>
    <row r="156" spans="7:7" x14ac:dyDescent="0.3">
      <c r="G156" s="153"/>
    </row>
    <row r="157" spans="7:7" x14ac:dyDescent="0.3">
      <c r="G157" s="153"/>
    </row>
    <row r="158" spans="7:7" x14ac:dyDescent="0.3">
      <c r="G158" s="153"/>
    </row>
    <row r="159" spans="7:7" x14ac:dyDescent="0.3">
      <c r="G159" s="153"/>
    </row>
    <row r="160" spans="7:7" x14ac:dyDescent="0.3">
      <c r="G160" s="153"/>
    </row>
    <row r="161" spans="7:7" x14ac:dyDescent="0.3">
      <c r="G161" s="153"/>
    </row>
    <row r="162" spans="7:7" x14ac:dyDescent="0.3">
      <c r="G162" s="153"/>
    </row>
    <row r="163" spans="7:7" x14ac:dyDescent="0.3">
      <c r="G163" s="153"/>
    </row>
    <row r="164" spans="7:7" x14ac:dyDescent="0.3">
      <c r="G164" s="153"/>
    </row>
    <row r="165" spans="7:7" x14ac:dyDescent="0.3">
      <c r="G165" s="153"/>
    </row>
    <row r="166" spans="7:7" x14ac:dyDescent="0.3">
      <c r="G166" s="153"/>
    </row>
    <row r="167" spans="7:7" x14ac:dyDescent="0.3">
      <c r="G167" s="153"/>
    </row>
    <row r="168" spans="7:7" x14ac:dyDescent="0.3">
      <c r="G168" s="153"/>
    </row>
    <row r="169" spans="7:7" x14ac:dyDescent="0.3">
      <c r="G169" s="153"/>
    </row>
    <row r="170" spans="7:7" x14ac:dyDescent="0.3">
      <c r="G170" s="153"/>
    </row>
    <row r="171" spans="7:7" x14ac:dyDescent="0.3">
      <c r="G171" s="153"/>
    </row>
    <row r="172" spans="7:7" x14ac:dyDescent="0.3">
      <c r="G172" s="153"/>
    </row>
    <row r="173" spans="7:7" x14ac:dyDescent="0.3">
      <c r="G173" s="153"/>
    </row>
    <row r="174" spans="7:7" x14ac:dyDescent="0.3">
      <c r="G174" s="153"/>
    </row>
    <row r="175" spans="7:7" x14ac:dyDescent="0.3">
      <c r="G175" s="153"/>
    </row>
    <row r="176" spans="7:7" x14ac:dyDescent="0.3">
      <c r="G176" s="153"/>
    </row>
    <row r="177" spans="7:7" x14ac:dyDescent="0.3">
      <c r="G177" s="153"/>
    </row>
    <row r="178" spans="7:7" x14ac:dyDescent="0.3">
      <c r="G178" s="153"/>
    </row>
    <row r="179" spans="7:7" x14ac:dyDescent="0.3">
      <c r="G179" s="153"/>
    </row>
    <row r="180" spans="7:7" x14ac:dyDescent="0.3">
      <c r="G180" s="153"/>
    </row>
    <row r="181" spans="7:7" x14ac:dyDescent="0.3">
      <c r="G181" s="153"/>
    </row>
    <row r="182" spans="7:7" x14ac:dyDescent="0.3">
      <c r="G182" s="153"/>
    </row>
    <row r="183" spans="7:7" x14ac:dyDescent="0.3">
      <c r="G183" s="153"/>
    </row>
    <row r="184" spans="7:7" x14ac:dyDescent="0.3">
      <c r="G184" s="153"/>
    </row>
    <row r="185" spans="7:7" x14ac:dyDescent="0.3">
      <c r="G185" s="153"/>
    </row>
    <row r="186" spans="7:7" x14ac:dyDescent="0.3">
      <c r="G186" s="153"/>
    </row>
    <row r="187" spans="7:7" x14ac:dyDescent="0.3">
      <c r="G187" s="153"/>
    </row>
    <row r="188" spans="7:7" x14ac:dyDescent="0.3">
      <c r="G188" s="153"/>
    </row>
    <row r="189" spans="7:7" x14ac:dyDescent="0.3">
      <c r="G189" s="153"/>
    </row>
    <row r="190" spans="7:7" x14ac:dyDescent="0.3">
      <c r="G190" s="153"/>
    </row>
    <row r="191" spans="7:7" x14ac:dyDescent="0.3">
      <c r="G191" s="153"/>
    </row>
    <row r="192" spans="7:7" x14ac:dyDescent="0.3">
      <c r="G192" s="153"/>
    </row>
    <row r="193" spans="7:7" x14ac:dyDescent="0.3">
      <c r="G193" s="153"/>
    </row>
    <row r="194" spans="7:7" x14ac:dyDescent="0.3">
      <c r="G194" s="153"/>
    </row>
    <row r="195" spans="7:7" x14ac:dyDescent="0.3">
      <c r="G195" s="153"/>
    </row>
    <row r="196" spans="7:7" x14ac:dyDescent="0.3">
      <c r="G196" s="153"/>
    </row>
    <row r="197" spans="7:7" x14ac:dyDescent="0.3">
      <c r="G197" s="153"/>
    </row>
    <row r="198" spans="7:7" x14ac:dyDescent="0.3">
      <c r="G198" s="153"/>
    </row>
    <row r="199" spans="7:7" x14ac:dyDescent="0.3">
      <c r="G199" s="153"/>
    </row>
    <row r="200" spans="7:7" x14ac:dyDescent="0.3">
      <c r="G200" s="153"/>
    </row>
    <row r="201" spans="7:7" x14ac:dyDescent="0.3">
      <c r="G201" s="153"/>
    </row>
    <row r="202" spans="7:7" x14ac:dyDescent="0.3">
      <c r="G202" s="153"/>
    </row>
    <row r="203" spans="7:7" x14ac:dyDescent="0.3">
      <c r="G203" s="153"/>
    </row>
    <row r="204" spans="7:7" x14ac:dyDescent="0.3">
      <c r="G204" s="153"/>
    </row>
    <row r="205" spans="7:7" x14ac:dyDescent="0.3">
      <c r="G205" s="153"/>
    </row>
    <row r="206" spans="7:7" x14ac:dyDescent="0.3">
      <c r="G206" s="153"/>
    </row>
    <row r="207" spans="7:7" x14ac:dyDescent="0.3">
      <c r="G207" s="153"/>
    </row>
    <row r="208" spans="7:7" x14ac:dyDescent="0.3">
      <c r="G208" s="153"/>
    </row>
    <row r="209" spans="7:7" x14ac:dyDescent="0.3">
      <c r="G209" s="153"/>
    </row>
    <row r="210" spans="7:7" x14ac:dyDescent="0.3">
      <c r="G210" s="153"/>
    </row>
    <row r="211" spans="7:7" x14ac:dyDescent="0.3">
      <c r="G211" s="153"/>
    </row>
    <row r="212" spans="7:7" x14ac:dyDescent="0.3">
      <c r="G212" s="153"/>
    </row>
    <row r="213" spans="7:7" x14ac:dyDescent="0.3">
      <c r="G213" s="153"/>
    </row>
    <row r="214" spans="7:7" x14ac:dyDescent="0.3">
      <c r="G214" s="153"/>
    </row>
    <row r="215" spans="7:7" x14ac:dyDescent="0.3">
      <c r="G215" s="153"/>
    </row>
    <row r="216" spans="7:7" x14ac:dyDescent="0.3">
      <c r="G216" s="153"/>
    </row>
    <row r="217" spans="7:7" x14ac:dyDescent="0.3">
      <c r="G217" s="153"/>
    </row>
    <row r="218" spans="7:7" x14ac:dyDescent="0.3">
      <c r="G218" s="153"/>
    </row>
    <row r="219" spans="7:7" x14ac:dyDescent="0.3">
      <c r="G219" s="153"/>
    </row>
    <row r="220" spans="7:7" x14ac:dyDescent="0.3">
      <c r="G220" s="153"/>
    </row>
    <row r="221" spans="7:7" x14ac:dyDescent="0.3">
      <c r="G221" s="153"/>
    </row>
    <row r="222" spans="7:7" x14ac:dyDescent="0.3">
      <c r="G222" s="153"/>
    </row>
    <row r="223" spans="7:7" x14ac:dyDescent="0.3">
      <c r="G223" s="153"/>
    </row>
    <row r="224" spans="7:7" x14ac:dyDescent="0.3">
      <c r="G224" s="153"/>
    </row>
    <row r="225" spans="7:7" x14ac:dyDescent="0.3">
      <c r="G225" s="153"/>
    </row>
    <row r="226" spans="7:7" x14ac:dyDescent="0.3">
      <c r="G226" s="153"/>
    </row>
    <row r="227" spans="7:7" x14ac:dyDescent="0.3">
      <c r="G227" s="153"/>
    </row>
    <row r="228" spans="7:7" x14ac:dyDescent="0.3">
      <c r="G228" s="153"/>
    </row>
    <row r="229" spans="7:7" x14ac:dyDescent="0.3">
      <c r="G229" s="153"/>
    </row>
    <row r="230" spans="7:7" x14ac:dyDescent="0.3">
      <c r="G230" s="153"/>
    </row>
    <row r="231" spans="7:7" x14ac:dyDescent="0.3">
      <c r="G231" s="153"/>
    </row>
    <row r="232" spans="7:7" x14ac:dyDescent="0.3">
      <c r="G232" s="153"/>
    </row>
    <row r="233" spans="7:7" x14ac:dyDescent="0.3">
      <c r="G233" s="153"/>
    </row>
    <row r="234" spans="7:7" x14ac:dyDescent="0.3">
      <c r="G234" s="153"/>
    </row>
    <row r="235" spans="7:7" x14ac:dyDescent="0.3">
      <c r="G235" s="153"/>
    </row>
    <row r="236" spans="7:7" x14ac:dyDescent="0.3">
      <c r="G236" s="153"/>
    </row>
    <row r="237" spans="7:7" x14ac:dyDescent="0.3">
      <c r="G237" s="153"/>
    </row>
    <row r="238" spans="7:7" x14ac:dyDescent="0.3">
      <c r="G238" s="153"/>
    </row>
    <row r="239" spans="7:7" x14ac:dyDescent="0.3">
      <c r="G239" s="153"/>
    </row>
    <row r="240" spans="7:7" x14ac:dyDescent="0.3">
      <c r="G240" s="153"/>
    </row>
    <row r="241" spans="7:7" x14ac:dyDescent="0.3">
      <c r="G241" s="153"/>
    </row>
    <row r="242" spans="7:7" x14ac:dyDescent="0.3">
      <c r="G242" s="153"/>
    </row>
    <row r="243" spans="7:7" x14ac:dyDescent="0.3">
      <c r="G243" s="153"/>
    </row>
    <row r="244" spans="7:7" x14ac:dyDescent="0.3">
      <c r="G244" s="153"/>
    </row>
    <row r="245" spans="7:7" x14ac:dyDescent="0.3">
      <c r="G245" s="153"/>
    </row>
    <row r="246" spans="7:7" x14ac:dyDescent="0.3">
      <c r="G246" s="153"/>
    </row>
    <row r="247" spans="7:7" x14ac:dyDescent="0.3">
      <c r="G247" s="153"/>
    </row>
    <row r="248" spans="7:7" x14ac:dyDescent="0.3">
      <c r="G248" s="153"/>
    </row>
    <row r="249" spans="7:7" x14ac:dyDescent="0.3">
      <c r="G249" s="153"/>
    </row>
    <row r="250" spans="7:7" x14ac:dyDescent="0.3">
      <c r="G250" s="153"/>
    </row>
    <row r="251" spans="7:7" x14ac:dyDescent="0.3">
      <c r="G251" s="153"/>
    </row>
    <row r="252" spans="7:7" x14ac:dyDescent="0.3">
      <c r="G252" s="153"/>
    </row>
    <row r="253" spans="7:7" x14ac:dyDescent="0.3">
      <c r="G253" s="153"/>
    </row>
    <row r="254" spans="7:7" x14ac:dyDescent="0.3">
      <c r="G254" s="153"/>
    </row>
    <row r="255" spans="7:7" x14ac:dyDescent="0.3">
      <c r="G255" s="153"/>
    </row>
    <row r="256" spans="7:7" x14ac:dyDescent="0.3">
      <c r="G256" s="153"/>
    </row>
    <row r="257" spans="7:7" x14ac:dyDescent="0.3">
      <c r="G257" s="153"/>
    </row>
    <row r="258" spans="7:7" x14ac:dyDescent="0.3">
      <c r="G258" s="153"/>
    </row>
    <row r="259" spans="7:7" x14ac:dyDescent="0.3">
      <c r="G259" s="153"/>
    </row>
    <row r="260" spans="7:7" x14ac:dyDescent="0.3">
      <c r="G260" s="153"/>
    </row>
    <row r="261" spans="7:7" x14ac:dyDescent="0.3">
      <c r="G261" s="153"/>
    </row>
    <row r="262" spans="7:7" x14ac:dyDescent="0.3">
      <c r="G262" s="153"/>
    </row>
    <row r="263" spans="7:7" x14ac:dyDescent="0.3">
      <c r="G263" s="153"/>
    </row>
    <row r="264" spans="7:7" x14ac:dyDescent="0.3">
      <c r="G264" s="153"/>
    </row>
    <row r="265" spans="7:7" x14ac:dyDescent="0.3">
      <c r="G265" s="153"/>
    </row>
    <row r="266" spans="7:7" x14ac:dyDescent="0.3">
      <c r="G266" s="153"/>
    </row>
    <row r="267" spans="7:7" x14ac:dyDescent="0.3">
      <c r="G267" s="153"/>
    </row>
    <row r="268" spans="7:7" x14ac:dyDescent="0.3">
      <c r="G268" s="153"/>
    </row>
    <row r="269" spans="7:7" x14ac:dyDescent="0.3">
      <c r="G269" s="153"/>
    </row>
    <row r="270" spans="7:7" x14ac:dyDescent="0.3">
      <c r="G270" s="153"/>
    </row>
    <row r="271" spans="7:7" x14ac:dyDescent="0.3">
      <c r="G271" s="153"/>
    </row>
    <row r="272" spans="7:7" x14ac:dyDescent="0.3">
      <c r="G272" s="153"/>
    </row>
    <row r="273" spans="7:7" x14ac:dyDescent="0.3">
      <c r="G273" s="153"/>
    </row>
    <row r="274" spans="7:7" x14ac:dyDescent="0.3">
      <c r="G274" s="153"/>
    </row>
    <row r="275" spans="7:7" x14ac:dyDescent="0.3">
      <c r="G275" s="153"/>
    </row>
    <row r="276" spans="7:7" x14ac:dyDescent="0.3">
      <c r="G276" s="153"/>
    </row>
    <row r="277" spans="7:7" x14ac:dyDescent="0.3">
      <c r="G277" s="153"/>
    </row>
    <row r="278" spans="7:7" x14ac:dyDescent="0.3">
      <c r="G278" s="153"/>
    </row>
    <row r="279" spans="7:7" x14ac:dyDescent="0.3">
      <c r="G279" s="153"/>
    </row>
    <row r="280" spans="7:7" x14ac:dyDescent="0.3">
      <c r="G280" s="153"/>
    </row>
    <row r="281" spans="7:7" x14ac:dyDescent="0.3">
      <c r="G281" s="153"/>
    </row>
    <row r="282" spans="7:7" x14ac:dyDescent="0.3">
      <c r="G282" s="153"/>
    </row>
    <row r="283" spans="7:7" x14ac:dyDescent="0.3">
      <c r="G283" s="153"/>
    </row>
    <row r="284" spans="7:7" x14ac:dyDescent="0.3">
      <c r="G284" s="153"/>
    </row>
    <row r="285" spans="7:7" x14ac:dyDescent="0.3">
      <c r="G285" s="153"/>
    </row>
    <row r="286" spans="7:7" x14ac:dyDescent="0.3">
      <c r="G286" s="153"/>
    </row>
    <row r="287" spans="7:7" x14ac:dyDescent="0.3">
      <c r="G287" s="153"/>
    </row>
    <row r="288" spans="7:7" x14ac:dyDescent="0.3">
      <c r="G288" s="153"/>
    </row>
    <row r="289" spans="7:7" x14ac:dyDescent="0.3">
      <c r="G289" s="153"/>
    </row>
    <row r="290" spans="7:7" x14ac:dyDescent="0.3">
      <c r="G290" s="153"/>
    </row>
    <row r="291" spans="7:7" x14ac:dyDescent="0.3">
      <c r="G291" s="153"/>
    </row>
    <row r="292" spans="7:7" x14ac:dyDescent="0.3">
      <c r="G292" s="153"/>
    </row>
    <row r="293" spans="7:7" x14ac:dyDescent="0.3">
      <c r="G293" s="153"/>
    </row>
    <row r="294" spans="7:7" x14ac:dyDescent="0.3">
      <c r="G294" s="153"/>
    </row>
    <row r="295" spans="7:7" x14ac:dyDescent="0.3">
      <c r="G295" s="153"/>
    </row>
    <row r="296" spans="7:7" x14ac:dyDescent="0.3">
      <c r="G296" s="153"/>
    </row>
    <row r="297" spans="7:7" x14ac:dyDescent="0.3">
      <c r="G297" s="153"/>
    </row>
    <row r="298" spans="7:7" x14ac:dyDescent="0.3">
      <c r="G298" s="153"/>
    </row>
    <row r="299" spans="7:7" x14ac:dyDescent="0.3">
      <c r="G299" s="153"/>
    </row>
    <row r="300" spans="7:7" x14ac:dyDescent="0.3">
      <c r="G300" s="153"/>
    </row>
    <row r="301" spans="7:7" x14ac:dyDescent="0.3">
      <c r="G301" s="153"/>
    </row>
    <row r="302" spans="7:7" x14ac:dyDescent="0.3">
      <c r="G302" s="153"/>
    </row>
    <row r="303" spans="7:7" x14ac:dyDescent="0.3">
      <c r="G303" s="153"/>
    </row>
    <row r="304" spans="7:7" x14ac:dyDescent="0.3">
      <c r="G304" s="153"/>
    </row>
    <row r="305" spans="7:7" x14ac:dyDescent="0.3">
      <c r="G305" s="153"/>
    </row>
    <row r="306" spans="7:7" x14ac:dyDescent="0.3">
      <c r="G306" s="153"/>
    </row>
    <row r="307" spans="7:7" x14ac:dyDescent="0.3">
      <c r="G307" s="153"/>
    </row>
    <row r="308" spans="7:7" x14ac:dyDescent="0.3">
      <c r="G308" s="153"/>
    </row>
    <row r="309" spans="7:7" x14ac:dyDescent="0.3">
      <c r="G309" s="153"/>
    </row>
    <row r="310" spans="7:7" x14ac:dyDescent="0.3">
      <c r="G310" s="153"/>
    </row>
    <row r="311" spans="7:7" x14ac:dyDescent="0.3">
      <c r="G311" s="153"/>
    </row>
    <row r="312" spans="7:7" x14ac:dyDescent="0.3">
      <c r="G312" s="153"/>
    </row>
    <row r="313" spans="7:7" x14ac:dyDescent="0.3">
      <c r="G313" s="153"/>
    </row>
    <row r="314" spans="7:7" x14ac:dyDescent="0.3">
      <c r="G314" s="153"/>
    </row>
    <row r="315" spans="7:7" x14ac:dyDescent="0.3">
      <c r="G315" s="153"/>
    </row>
    <row r="316" spans="7:7" x14ac:dyDescent="0.3">
      <c r="G316" s="153"/>
    </row>
    <row r="317" spans="7:7" x14ac:dyDescent="0.3">
      <c r="G317" s="153"/>
    </row>
    <row r="318" spans="7:7" x14ac:dyDescent="0.3">
      <c r="G318" s="153"/>
    </row>
    <row r="319" spans="7:7" x14ac:dyDescent="0.3">
      <c r="G319" s="153"/>
    </row>
    <row r="320" spans="7:7" x14ac:dyDescent="0.3">
      <c r="G320" s="153"/>
    </row>
    <row r="321" spans="7:7" x14ac:dyDescent="0.3">
      <c r="G321" s="153"/>
    </row>
    <row r="322" spans="7:7" x14ac:dyDescent="0.3">
      <c r="G322" s="153"/>
    </row>
    <row r="323" spans="7:7" x14ac:dyDescent="0.3">
      <c r="G323" s="153"/>
    </row>
    <row r="324" spans="7:7" x14ac:dyDescent="0.3">
      <c r="G324" s="153"/>
    </row>
    <row r="325" spans="7:7" x14ac:dyDescent="0.3">
      <c r="G325" s="153"/>
    </row>
    <row r="326" spans="7:7" x14ac:dyDescent="0.3">
      <c r="G326" s="153"/>
    </row>
    <row r="327" spans="7:7" x14ac:dyDescent="0.3">
      <c r="G327" s="153"/>
    </row>
    <row r="328" spans="7:7" x14ac:dyDescent="0.3">
      <c r="G328" s="153"/>
    </row>
    <row r="329" spans="7:7" x14ac:dyDescent="0.3">
      <c r="G329" s="153"/>
    </row>
    <row r="330" spans="7:7" x14ac:dyDescent="0.3">
      <c r="G330" s="153"/>
    </row>
    <row r="331" spans="7:7" x14ac:dyDescent="0.3">
      <c r="G331" s="153"/>
    </row>
    <row r="332" spans="7:7" x14ac:dyDescent="0.3">
      <c r="G332" s="153"/>
    </row>
    <row r="333" spans="7:7" x14ac:dyDescent="0.3">
      <c r="G333" s="153"/>
    </row>
    <row r="334" spans="7:7" x14ac:dyDescent="0.3">
      <c r="G334" s="153"/>
    </row>
    <row r="335" spans="7:7" x14ac:dyDescent="0.3">
      <c r="G335" s="153"/>
    </row>
    <row r="336" spans="7:7" x14ac:dyDescent="0.3">
      <c r="G336" s="153"/>
    </row>
    <row r="337" spans="7:7" x14ac:dyDescent="0.3">
      <c r="G337" s="153"/>
    </row>
    <row r="338" spans="7:7" x14ac:dyDescent="0.3">
      <c r="G338" s="153"/>
    </row>
    <row r="339" spans="7:7" x14ac:dyDescent="0.3">
      <c r="G339" s="153"/>
    </row>
    <row r="340" spans="7:7" x14ac:dyDescent="0.3">
      <c r="G340" s="153"/>
    </row>
    <row r="341" spans="7:7" x14ac:dyDescent="0.3">
      <c r="G341" s="153"/>
    </row>
    <row r="342" spans="7:7" x14ac:dyDescent="0.3">
      <c r="G342" s="153"/>
    </row>
    <row r="343" spans="7:7" x14ac:dyDescent="0.3">
      <c r="G343" s="153"/>
    </row>
    <row r="344" spans="7:7" x14ac:dyDescent="0.3">
      <c r="G344" s="153"/>
    </row>
    <row r="345" spans="7:7" x14ac:dyDescent="0.3">
      <c r="G345" s="153"/>
    </row>
    <row r="346" spans="7:7" x14ac:dyDescent="0.3">
      <c r="G346" s="153"/>
    </row>
    <row r="347" spans="7:7" x14ac:dyDescent="0.3">
      <c r="G347" s="153"/>
    </row>
    <row r="348" spans="7:7" x14ac:dyDescent="0.3">
      <c r="G348" s="153"/>
    </row>
    <row r="349" spans="7:7" x14ac:dyDescent="0.3">
      <c r="G349" s="153"/>
    </row>
    <row r="350" spans="7:7" x14ac:dyDescent="0.3">
      <c r="G350" s="153"/>
    </row>
    <row r="351" spans="7:7" x14ac:dyDescent="0.3">
      <c r="G351" s="153"/>
    </row>
    <row r="352" spans="7:7" x14ac:dyDescent="0.3">
      <c r="G352" s="153"/>
    </row>
    <row r="353" spans="7:7" x14ac:dyDescent="0.3">
      <c r="G353" s="153"/>
    </row>
    <row r="354" spans="7:7" x14ac:dyDescent="0.3">
      <c r="G354" s="153"/>
    </row>
    <row r="355" spans="7:7" x14ac:dyDescent="0.3">
      <c r="G355" s="153"/>
    </row>
    <row r="356" spans="7:7" x14ac:dyDescent="0.3">
      <c r="G356" s="153"/>
    </row>
    <row r="357" spans="7:7" x14ac:dyDescent="0.3">
      <c r="G357" s="153"/>
    </row>
    <row r="358" spans="7:7" x14ac:dyDescent="0.3">
      <c r="G358" s="153"/>
    </row>
    <row r="359" spans="7:7" x14ac:dyDescent="0.3">
      <c r="G359" s="153"/>
    </row>
    <row r="360" spans="7:7" x14ac:dyDescent="0.3">
      <c r="G360" s="153"/>
    </row>
    <row r="361" spans="7:7" x14ac:dyDescent="0.3">
      <c r="G361" s="153"/>
    </row>
    <row r="362" spans="7:7" x14ac:dyDescent="0.3">
      <c r="G362" s="153"/>
    </row>
    <row r="363" spans="7:7" x14ac:dyDescent="0.3">
      <c r="G363" s="153"/>
    </row>
    <row r="364" spans="7:7" x14ac:dyDescent="0.3">
      <c r="G364" s="153"/>
    </row>
    <row r="365" spans="7:7" x14ac:dyDescent="0.3">
      <c r="G365" s="153"/>
    </row>
    <row r="366" spans="7:7" x14ac:dyDescent="0.3">
      <c r="G366" s="153"/>
    </row>
    <row r="367" spans="7:7" x14ac:dyDescent="0.3">
      <c r="G367" s="153"/>
    </row>
    <row r="368" spans="7:7" x14ac:dyDescent="0.3">
      <c r="G368" s="153"/>
    </row>
    <row r="369" spans="7:7" x14ac:dyDescent="0.3">
      <c r="G369" s="153"/>
    </row>
    <row r="370" spans="7:7" x14ac:dyDescent="0.3">
      <c r="G370" s="153"/>
    </row>
    <row r="371" spans="7:7" x14ac:dyDescent="0.3">
      <c r="G371" s="153"/>
    </row>
    <row r="372" spans="7:7" x14ac:dyDescent="0.3">
      <c r="G372" s="153"/>
    </row>
    <row r="373" spans="7:7" x14ac:dyDescent="0.3">
      <c r="G373" s="153"/>
    </row>
  </sheetData>
  <mergeCells count="17">
    <mergeCell ref="A44:E44"/>
    <mergeCell ref="A45:B45"/>
    <mergeCell ref="D45:E45"/>
    <mergeCell ref="A48:E48"/>
    <mergeCell ref="A49:E49"/>
    <mergeCell ref="A30:E30"/>
    <mergeCell ref="A31:E31"/>
    <mergeCell ref="A38:B38"/>
    <mergeCell ref="A37:E37"/>
    <mergeCell ref="D38:E38"/>
    <mergeCell ref="A17:B17"/>
    <mergeCell ref="D17:E17"/>
    <mergeCell ref="A23:E23"/>
    <mergeCell ref="A24:E24"/>
    <mergeCell ref="A1:E1"/>
    <mergeCell ref="A4:E4"/>
    <mergeCell ref="A12:E1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61"/>
  <sheetViews>
    <sheetView showGridLines="0" topLeftCell="G4" zoomScale="70" zoomScaleNormal="70" workbookViewId="0">
      <selection activeCell="U21" sqref="U21"/>
    </sheetView>
  </sheetViews>
  <sheetFormatPr defaultColWidth="8.69921875" defaultRowHeight="15.6" x14ac:dyDescent="0.3"/>
  <cols>
    <col min="1" max="1" width="10.796875" customWidth="1"/>
    <col min="2" max="2" width="17.296875" bestFit="1" customWidth="1"/>
    <col min="3" max="3" width="8.19921875" customWidth="1"/>
    <col min="4" max="4" width="9.796875" customWidth="1"/>
    <col min="5" max="5" width="8.296875" customWidth="1"/>
    <col min="6" max="6" width="21.5" bestFit="1" customWidth="1"/>
    <col min="7" max="7" width="16.19921875" bestFit="1" customWidth="1"/>
    <col min="8" max="8" width="20.19921875" customWidth="1"/>
    <col min="9" max="9" width="9.5" customWidth="1"/>
    <col min="10" max="10" width="7.796875" customWidth="1"/>
    <col min="11" max="11" width="10.69921875" customWidth="1"/>
    <col min="12" max="12" width="10.5" customWidth="1"/>
    <col min="13" max="13" width="8" customWidth="1"/>
    <col min="14" max="14" width="3.69921875" customWidth="1"/>
    <col min="15" max="15" width="3.296875" bestFit="1" customWidth="1"/>
    <col min="16" max="16" width="3.19921875" customWidth="1"/>
    <col min="17" max="17" width="18.5" bestFit="1" customWidth="1"/>
    <col min="18" max="18" width="16.5" bestFit="1" customWidth="1"/>
    <col min="19" max="19" width="16.796875" customWidth="1"/>
    <col min="20" max="20" width="15" customWidth="1"/>
    <col min="21" max="21" width="14.5" bestFit="1" customWidth="1"/>
    <col min="39" max="40" width="0" hidden="1" customWidth="1"/>
    <col min="41" max="41" width="8.69921875" hidden="1" customWidth="1"/>
    <col min="42" max="42" width="11" hidden="1" customWidth="1"/>
    <col min="43" max="52" width="0" hidden="1" customWidth="1"/>
  </cols>
  <sheetData>
    <row r="1" spans="1:50" s="6" customFormat="1" ht="25.8" x14ac:dyDescent="0.5">
      <c r="A1" s="10" t="s">
        <v>1217</v>
      </c>
      <c r="B1" s="10"/>
      <c r="C1" s="10"/>
      <c r="D1" s="10"/>
      <c r="E1" s="10"/>
      <c r="F1" s="10"/>
      <c r="G1" s="10"/>
      <c r="H1" s="10"/>
      <c r="J1"/>
      <c r="K1" s="28"/>
      <c r="L1" s="28"/>
      <c r="M1" s="30"/>
      <c r="N1" s="29"/>
      <c r="O1" s="29"/>
      <c r="AO1" s="6" t="s">
        <v>1218</v>
      </c>
      <c r="AP1" s="6" t="s">
        <v>1222</v>
      </c>
      <c r="AQ1" s="6" t="s">
        <v>7</v>
      </c>
      <c r="AU1" s="3" t="s">
        <v>30</v>
      </c>
      <c r="AV1" s="3" t="s">
        <v>48</v>
      </c>
      <c r="AW1" s="3" t="s">
        <v>13</v>
      </c>
      <c r="AX1" s="3" t="s">
        <v>435</v>
      </c>
    </row>
    <row r="2" spans="1:50" s="4" customFormat="1" ht="40.049999999999997" customHeight="1" x14ac:dyDescent="0.3">
      <c r="M2" s="8"/>
      <c r="AO2" t="s">
        <v>9</v>
      </c>
      <c r="AP2" s="1" t="s">
        <v>30</v>
      </c>
      <c r="AQ2" s="1" t="s">
        <v>1215</v>
      </c>
      <c r="AU2" s="2" t="s">
        <v>1215</v>
      </c>
      <c r="AV2" s="2" t="s">
        <v>1215</v>
      </c>
      <c r="AW2" s="2" t="s">
        <v>1215</v>
      </c>
      <c r="AX2" s="2" t="s">
        <v>854</v>
      </c>
    </row>
    <row r="3" spans="1:50" x14ac:dyDescent="0.3">
      <c r="Q3" s="31"/>
      <c r="R3" s="31" t="s">
        <v>1229</v>
      </c>
      <c r="S3" s="32" t="s">
        <v>1221</v>
      </c>
      <c r="AO3" t="s">
        <v>62</v>
      </c>
      <c r="AP3" s="1" t="s">
        <v>48</v>
      </c>
      <c r="AQ3" s="1" t="s">
        <v>347</v>
      </c>
      <c r="AU3" s="2" t="s">
        <v>220</v>
      </c>
      <c r="AV3" s="2" t="s">
        <v>234</v>
      </c>
      <c r="AW3" s="2" t="s">
        <v>267</v>
      </c>
      <c r="AX3" s="2" t="s">
        <v>434</v>
      </c>
    </row>
    <row r="4" spans="1:50" s="16" customFormat="1" ht="31.2" x14ac:dyDescent="0.3">
      <c r="A4" s="40" t="s">
        <v>0</v>
      </c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1223</v>
      </c>
      <c r="J4" s="20" t="s">
        <v>1216</v>
      </c>
      <c r="K4" s="20" t="s">
        <v>1221</v>
      </c>
      <c r="L4" s="20" t="s">
        <v>1224</v>
      </c>
      <c r="M4" s="21" t="s">
        <v>1220</v>
      </c>
      <c r="Q4" s="11" t="s">
        <v>9</v>
      </c>
      <c r="R4" s="33">
        <f>AVERAGEIFS($J$5:$J$361,$C$5:$C$361,Q4)</f>
        <v>76.838509316770185</v>
      </c>
      <c r="S4" s="34">
        <f>SUMIF($C5:$C361, Q4, $K5:$K361)</f>
        <v>91375</v>
      </c>
      <c r="AO4" t="s">
        <v>237</v>
      </c>
      <c r="AP4" s="1" t="s">
        <v>13</v>
      </c>
      <c r="AQ4" s="1" t="s">
        <v>272</v>
      </c>
      <c r="AU4" s="2" t="s">
        <v>285</v>
      </c>
      <c r="AV4" s="2" t="s">
        <v>788</v>
      </c>
      <c r="AW4" s="2" t="s">
        <v>70</v>
      </c>
      <c r="AX4" s="2" t="s">
        <v>632</v>
      </c>
    </row>
    <row r="5" spans="1:50" x14ac:dyDescent="0.3">
      <c r="A5" s="22" t="s">
        <v>858</v>
      </c>
      <c r="B5" t="s">
        <v>322</v>
      </c>
      <c r="C5" t="s">
        <v>323</v>
      </c>
      <c r="D5" t="s">
        <v>10</v>
      </c>
      <c r="E5" t="s">
        <v>324</v>
      </c>
      <c r="F5" t="s">
        <v>1215</v>
      </c>
      <c r="G5" t="s">
        <v>30</v>
      </c>
      <c r="H5" t="s">
        <v>325</v>
      </c>
      <c r="I5">
        <v>1</v>
      </c>
      <c r="J5">
        <v>100</v>
      </c>
      <c r="K5">
        <v>100</v>
      </c>
      <c r="L5">
        <v>100</v>
      </c>
      <c r="M5" s="23">
        <v>0</v>
      </c>
      <c r="Q5" s="11" t="s">
        <v>62</v>
      </c>
      <c r="R5" s="33">
        <f t="shared" ref="R5:R7" si="0">AVERAGEIFS($J$5:$J$361,$C$5:$C$361,Q5)</f>
        <v>75.142857142857139</v>
      </c>
      <c r="S5" s="34">
        <f t="shared" ref="S5:S7" si="1">SUMIF($C6:$C362, Q5, $K6:$K362)</f>
        <v>8905</v>
      </c>
      <c r="AO5" t="s">
        <v>190</v>
      </c>
      <c r="AP5" s="1" t="s">
        <v>435</v>
      </c>
      <c r="AQ5" s="1" t="s">
        <v>642</v>
      </c>
      <c r="AU5" s="2" t="s">
        <v>316</v>
      </c>
      <c r="AV5" s="2" t="s">
        <v>136</v>
      </c>
      <c r="AW5" s="2" t="s">
        <v>119</v>
      </c>
    </row>
    <row r="6" spans="1:50" x14ac:dyDescent="0.3">
      <c r="A6" s="22" t="s">
        <v>859</v>
      </c>
      <c r="B6" t="s">
        <v>835</v>
      </c>
      <c r="C6" t="s">
        <v>92</v>
      </c>
      <c r="D6" t="s">
        <v>10</v>
      </c>
      <c r="E6" t="s">
        <v>836</v>
      </c>
      <c r="F6" t="s">
        <v>1215</v>
      </c>
      <c r="G6" t="s">
        <v>48</v>
      </c>
      <c r="H6" t="s">
        <v>362</v>
      </c>
      <c r="I6">
        <v>2</v>
      </c>
      <c r="J6">
        <v>60</v>
      </c>
      <c r="K6">
        <v>120</v>
      </c>
      <c r="L6">
        <v>120</v>
      </c>
      <c r="M6" s="23">
        <v>0</v>
      </c>
      <c r="Q6" s="11" t="s">
        <v>237</v>
      </c>
      <c r="R6" s="33">
        <f t="shared" si="0"/>
        <v>78.181818181818187</v>
      </c>
      <c r="S6" s="34">
        <f t="shared" si="1"/>
        <v>1460</v>
      </c>
      <c r="AO6" t="s">
        <v>110</v>
      </c>
      <c r="AQ6" s="1" t="s">
        <v>235</v>
      </c>
      <c r="AU6" s="2" t="s">
        <v>688</v>
      </c>
      <c r="AV6" s="2" t="s">
        <v>819</v>
      </c>
      <c r="AW6" s="2" t="s">
        <v>215</v>
      </c>
    </row>
    <row r="7" spans="1:50" x14ac:dyDescent="0.3">
      <c r="A7" s="22" t="s">
        <v>860</v>
      </c>
      <c r="B7" t="s">
        <v>464</v>
      </c>
      <c r="C7" t="s">
        <v>9</v>
      </c>
      <c r="D7" t="s">
        <v>10</v>
      </c>
      <c r="E7" t="s">
        <v>465</v>
      </c>
      <c r="F7" t="s">
        <v>97</v>
      </c>
      <c r="G7" t="s">
        <v>48</v>
      </c>
      <c r="H7" t="s">
        <v>362</v>
      </c>
      <c r="I7">
        <v>22</v>
      </c>
      <c r="J7">
        <v>60</v>
      </c>
      <c r="K7">
        <v>1320</v>
      </c>
      <c r="L7">
        <v>300</v>
      </c>
      <c r="M7" s="23">
        <v>1020</v>
      </c>
      <c r="Q7" s="11" t="s">
        <v>110</v>
      </c>
      <c r="R7" s="33">
        <f t="shared" si="0"/>
        <v>73.333333333333329</v>
      </c>
      <c r="S7" s="34">
        <f t="shared" si="1"/>
        <v>1640</v>
      </c>
      <c r="AO7" s="4" t="s">
        <v>452</v>
      </c>
      <c r="AP7" s="1"/>
      <c r="AQ7" s="1" t="s">
        <v>133</v>
      </c>
      <c r="AU7" s="2" t="s">
        <v>845</v>
      </c>
      <c r="AV7" s="2" t="s">
        <v>539</v>
      </c>
      <c r="AW7" s="2" t="s">
        <v>770</v>
      </c>
    </row>
    <row r="8" spans="1:50" x14ac:dyDescent="0.3">
      <c r="A8" s="22" t="s">
        <v>861</v>
      </c>
      <c r="B8" t="s">
        <v>466</v>
      </c>
      <c r="C8" t="s">
        <v>190</v>
      </c>
      <c r="D8" t="s">
        <v>10</v>
      </c>
      <c r="E8" t="s">
        <v>467</v>
      </c>
      <c r="F8" t="s">
        <v>468</v>
      </c>
      <c r="G8" t="s">
        <v>18</v>
      </c>
      <c r="H8" t="s">
        <v>362</v>
      </c>
      <c r="I8">
        <v>6</v>
      </c>
      <c r="J8">
        <v>60</v>
      </c>
      <c r="K8">
        <v>360</v>
      </c>
      <c r="L8">
        <v>240</v>
      </c>
      <c r="M8" s="23">
        <v>120</v>
      </c>
      <c r="Q8" s="5"/>
      <c r="R8" s="5"/>
      <c r="S8" s="9"/>
      <c r="AO8" t="s">
        <v>107</v>
      </c>
      <c r="AQ8" s="1" t="s">
        <v>204</v>
      </c>
      <c r="AU8" s="2" t="s">
        <v>777</v>
      </c>
      <c r="AV8" s="2" t="s">
        <v>760</v>
      </c>
      <c r="AW8" s="2" t="s">
        <v>249</v>
      </c>
    </row>
    <row r="9" spans="1:50" x14ac:dyDescent="0.3">
      <c r="A9" s="22" t="s">
        <v>862</v>
      </c>
      <c r="B9" t="s">
        <v>255</v>
      </c>
      <c r="C9" t="s">
        <v>9</v>
      </c>
      <c r="D9" t="s">
        <v>10</v>
      </c>
      <c r="E9" s="41">
        <v>61032</v>
      </c>
      <c r="F9" t="s">
        <v>256</v>
      </c>
      <c r="G9" t="s">
        <v>48</v>
      </c>
      <c r="H9" t="s">
        <v>257</v>
      </c>
      <c r="I9">
        <v>2</v>
      </c>
      <c r="J9">
        <v>100</v>
      </c>
      <c r="K9">
        <v>200</v>
      </c>
      <c r="L9">
        <v>200</v>
      </c>
      <c r="M9" s="23">
        <v>0</v>
      </c>
      <c r="AO9" s="16" t="s">
        <v>713</v>
      </c>
      <c r="AQ9" s="1" t="s">
        <v>787</v>
      </c>
      <c r="AU9" s="2" t="s">
        <v>267</v>
      </c>
      <c r="AV9" s="2" t="s">
        <v>653</v>
      </c>
      <c r="AW9" s="2" t="s">
        <v>373</v>
      </c>
    </row>
    <row r="10" spans="1:50" x14ac:dyDescent="0.3">
      <c r="A10" s="22" t="s">
        <v>863</v>
      </c>
      <c r="B10" t="s">
        <v>265</v>
      </c>
      <c r="C10" t="s">
        <v>62</v>
      </c>
      <c r="D10" t="s">
        <v>10</v>
      </c>
      <c r="E10" t="s">
        <v>266</v>
      </c>
      <c r="F10" t="s">
        <v>1215</v>
      </c>
      <c r="G10" t="s">
        <v>48</v>
      </c>
      <c r="H10" t="s">
        <v>469</v>
      </c>
      <c r="I10">
        <v>1</v>
      </c>
      <c r="J10">
        <v>60</v>
      </c>
      <c r="K10">
        <v>60</v>
      </c>
      <c r="L10">
        <v>60</v>
      </c>
      <c r="M10" s="23">
        <v>0</v>
      </c>
      <c r="Q10" s="35" t="s">
        <v>1225</v>
      </c>
      <c r="R10" s="4"/>
      <c r="S10" s="4"/>
      <c r="T10" s="4"/>
      <c r="U10" s="4"/>
      <c r="AO10" t="s">
        <v>92</v>
      </c>
      <c r="AQ10" s="1" t="s">
        <v>541</v>
      </c>
      <c r="AU10" s="2" t="s">
        <v>382</v>
      </c>
      <c r="AV10" s="2" t="s">
        <v>302</v>
      </c>
      <c r="AW10" s="2" t="s">
        <v>12</v>
      </c>
    </row>
    <row r="11" spans="1:50" x14ac:dyDescent="0.3">
      <c r="A11" s="22" t="s">
        <v>864</v>
      </c>
      <c r="B11" t="s">
        <v>473</v>
      </c>
      <c r="C11" t="s">
        <v>9</v>
      </c>
      <c r="D11" t="s">
        <v>10</v>
      </c>
      <c r="E11" t="s">
        <v>47</v>
      </c>
      <c r="F11" t="s">
        <v>474</v>
      </c>
      <c r="G11" t="s">
        <v>30</v>
      </c>
      <c r="H11" t="s">
        <v>289</v>
      </c>
      <c r="I11">
        <v>1</v>
      </c>
      <c r="J11">
        <v>60</v>
      </c>
      <c r="K11">
        <v>60</v>
      </c>
      <c r="L11">
        <v>60</v>
      </c>
      <c r="M11" s="23">
        <v>0</v>
      </c>
      <c r="Q11" s="12"/>
      <c r="R11" s="180" t="s">
        <v>1218</v>
      </c>
      <c r="S11" s="180"/>
      <c r="T11" s="180"/>
      <c r="U11" s="180"/>
      <c r="AO11" t="s">
        <v>88</v>
      </c>
      <c r="AQ11" s="1" t="s">
        <v>297</v>
      </c>
      <c r="AU11" s="2" t="s">
        <v>98</v>
      </c>
      <c r="AV11" s="2" t="s">
        <v>388</v>
      </c>
      <c r="AW11" s="2" t="s">
        <v>26</v>
      </c>
    </row>
    <row r="12" spans="1:50" x14ac:dyDescent="0.3">
      <c r="A12" s="22" t="s">
        <v>865</v>
      </c>
      <c r="B12" t="s">
        <v>258</v>
      </c>
      <c r="C12" t="s">
        <v>62</v>
      </c>
      <c r="D12" t="s">
        <v>10</v>
      </c>
      <c r="E12" t="s">
        <v>259</v>
      </c>
      <c r="F12" t="s">
        <v>260</v>
      </c>
      <c r="G12" t="s">
        <v>48</v>
      </c>
      <c r="H12" t="s">
        <v>261</v>
      </c>
      <c r="I12">
        <v>10</v>
      </c>
      <c r="J12">
        <v>100</v>
      </c>
      <c r="K12">
        <v>2000</v>
      </c>
      <c r="L12">
        <v>1350</v>
      </c>
      <c r="M12" s="23">
        <v>650</v>
      </c>
      <c r="Q12" s="12" t="s">
        <v>1222</v>
      </c>
      <c r="R12" s="18" t="s">
        <v>9</v>
      </c>
      <c r="S12" s="18" t="s">
        <v>62</v>
      </c>
      <c r="T12" s="18" t="s">
        <v>237</v>
      </c>
      <c r="U12" s="18" t="s">
        <v>110</v>
      </c>
      <c r="AO12" t="s">
        <v>567</v>
      </c>
      <c r="AQ12" s="1" t="s">
        <v>317</v>
      </c>
      <c r="AU12" s="2" t="s">
        <v>142</v>
      </c>
      <c r="AV12" s="2" t="s">
        <v>256</v>
      </c>
      <c r="AW12" s="2" t="s">
        <v>183</v>
      </c>
    </row>
    <row r="13" spans="1:50" x14ac:dyDescent="0.3">
      <c r="A13" s="22" t="s">
        <v>866</v>
      </c>
      <c r="B13" t="s">
        <v>356</v>
      </c>
      <c r="C13" t="s">
        <v>323</v>
      </c>
      <c r="D13" t="s">
        <v>10</v>
      </c>
      <c r="E13" t="s">
        <v>357</v>
      </c>
      <c r="F13" t="s">
        <v>358</v>
      </c>
      <c r="G13" t="s">
        <v>30</v>
      </c>
      <c r="H13" t="s">
        <v>281</v>
      </c>
      <c r="I13">
        <v>1</v>
      </c>
      <c r="J13">
        <v>100</v>
      </c>
      <c r="K13">
        <v>100</v>
      </c>
      <c r="L13">
        <v>100</v>
      </c>
      <c r="M13" s="23">
        <v>0</v>
      </c>
      <c r="Q13" s="17" t="s">
        <v>48</v>
      </c>
      <c r="R13" s="7">
        <f>COUNTIFS($G$5:$G$361,$Q13,$C$5:$C$361,R$12)</f>
        <v>81</v>
      </c>
      <c r="S13" s="7">
        <f t="shared" ref="S13:U15" si="2">COUNTIFS($G$5:$G$361,$Q13,$C$5:$C$361,S$12)</f>
        <v>27</v>
      </c>
      <c r="T13" s="7">
        <f t="shared" si="2"/>
        <v>1</v>
      </c>
      <c r="U13" s="7">
        <f t="shared" si="2"/>
        <v>2</v>
      </c>
      <c r="AO13" t="s">
        <v>515</v>
      </c>
      <c r="AQ13" s="1" t="s">
        <v>90</v>
      </c>
      <c r="AU13" s="2" t="s">
        <v>199</v>
      </c>
      <c r="AV13" s="2" t="s">
        <v>279</v>
      </c>
    </row>
    <row r="14" spans="1:50" x14ac:dyDescent="0.3">
      <c r="A14" s="22" t="s">
        <v>867</v>
      </c>
      <c r="B14" t="s">
        <v>595</v>
      </c>
      <c r="C14" t="s">
        <v>438</v>
      </c>
      <c r="D14" t="s">
        <v>10</v>
      </c>
      <c r="E14" t="s">
        <v>596</v>
      </c>
      <c r="F14" t="s">
        <v>70</v>
      </c>
      <c r="G14" t="s">
        <v>13</v>
      </c>
      <c r="H14" t="s">
        <v>597</v>
      </c>
      <c r="I14">
        <v>1</v>
      </c>
      <c r="J14">
        <v>60</v>
      </c>
      <c r="K14">
        <v>60</v>
      </c>
      <c r="L14">
        <v>60</v>
      </c>
      <c r="M14" s="23">
        <v>0</v>
      </c>
      <c r="Q14" s="14" t="s">
        <v>30</v>
      </c>
      <c r="R14" s="7">
        <f t="shared" ref="R14:R15" si="3">COUNTIFS($G$5:$G$361,$Q14,$C$5:$C$361,R$12)</f>
        <v>50</v>
      </c>
      <c r="S14" s="7">
        <f t="shared" si="2"/>
        <v>13</v>
      </c>
      <c r="T14" s="7">
        <f t="shared" si="2"/>
        <v>10</v>
      </c>
      <c r="U14" s="7">
        <f t="shared" si="2"/>
        <v>6</v>
      </c>
      <c r="AO14" t="s">
        <v>605</v>
      </c>
      <c r="AQ14" s="1" t="s">
        <v>510</v>
      </c>
      <c r="AU14" s="2" t="s">
        <v>794</v>
      </c>
      <c r="AV14" s="2" t="s">
        <v>147</v>
      </c>
    </row>
    <row r="15" spans="1:50" x14ac:dyDescent="0.3">
      <c r="A15" s="22" t="s">
        <v>868</v>
      </c>
      <c r="B15" t="s">
        <v>1215</v>
      </c>
      <c r="C15" t="s">
        <v>1215</v>
      </c>
      <c r="D15" t="s">
        <v>1215</v>
      </c>
      <c r="E15" t="s">
        <v>1215</v>
      </c>
      <c r="F15" t="s">
        <v>1215</v>
      </c>
      <c r="G15" t="s">
        <v>48</v>
      </c>
      <c r="H15" t="s">
        <v>705</v>
      </c>
      <c r="I15">
        <v>2</v>
      </c>
      <c r="J15">
        <v>60</v>
      </c>
      <c r="K15">
        <v>120</v>
      </c>
      <c r="L15">
        <v>120</v>
      </c>
      <c r="M15" s="23">
        <v>0</v>
      </c>
      <c r="Q15" s="17" t="s">
        <v>13</v>
      </c>
      <c r="R15" s="7">
        <f t="shared" si="3"/>
        <v>9</v>
      </c>
      <c r="S15" s="7">
        <f t="shared" si="2"/>
        <v>1</v>
      </c>
      <c r="T15" s="7">
        <f t="shared" si="2"/>
        <v>0</v>
      </c>
      <c r="U15" s="7">
        <f t="shared" si="2"/>
        <v>1</v>
      </c>
      <c r="AO15" t="s">
        <v>585</v>
      </c>
      <c r="AQ15" s="1" t="s">
        <v>351</v>
      </c>
      <c r="AU15" s="2" t="s">
        <v>796</v>
      </c>
      <c r="AV15" s="2" t="s">
        <v>678</v>
      </c>
    </row>
    <row r="16" spans="1:50" x14ac:dyDescent="0.3">
      <c r="A16" s="22" t="s">
        <v>869</v>
      </c>
      <c r="B16" t="s">
        <v>49</v>
      </c>
      <c r="C16" t="s">
        <v>9</v>
      </c>
      <c r="D16" t="s">
        <v>10</v>
      </c>
      <c r="E16" t="s">
        <v>50</v>
      </c>
      <c r="F16" t="s">
        <v>1215</v>
      </c>
      <c r="G16" t="s">
        <v>30</v>
      </c>
      <c r="H16" t="s">
        <v>778</v>
      </c>
      <c r="I16">
        <v>1</v>
      </c>
      <c r="J16">
        <v>60</v>
      </c>
      <c r="K16">
        <v>60</v>
      </c>
      <c r="L16">
        <v>60</v>
      </c>
      <c r="M16" s="23">
        <v>0</v>
      </c>
      <c r="AO16" t="s">
        <v>438</v>
      </c>
      <c r="AQ16" s="1" t="s">
        <v>257</v>
      </c>
      <c r="AU16" s="2" t="s">
        <v>559</v>
      </c>
      <c r="AV16" s="2" t="s">
        <v>320</v>
      </c>
    </row>
    <row r="17" spans="1:48" x14ac:dyDescent="0.3">
      <c r="A17" s="22" t="s">
        <v>870</v>
      </c>
      <c r="B17" t="s">
        <v>827</v>
      </c>
      <c r="C17" t="s">
        <v>9</v>
      </c>
      <c r="D17" t="s">
        <v>10</v>
      </c>
      <c r="E17" t="s">
        <v>828</v>
      </c>
      <c r="F17" t="s">
        <v>829</v>
      </c>
      <c r="G17" t="s">
        <v>48</v>
      </c>
      <c r="H17" t="s">
        <v>447</v>
      </c>
      <c r="I17">
        <v>1</v>
      </c>
      <c r="J17">
        <v>60</v>
      </c>
      <c r="K17">
        <v>60</v>
      </c>
      <c r="L17">
        <v>60</v>
      </c>
      <c r="M17" s="23">
        <v>0</v>
      </c>
      <c r="AO17" t="s">
        <v>763</v>
      </c>
      <c r="AQ17" s="1" t="s">
        <v>507</v>
      </c>
      <c r="AU17" s="2" t="s">
        <v>29</v>
      </c>
      <c r="AV17" s="2" t="s">
        <v>470</v>
      </c>
    </row>
    <row r="18" spans="1:48" x14ac:dyDescent="0.3">
      <c r="A18" s="22" t="s">
        <v>871</v>
      </c>
      <c r="B18" t="s">
        <v>830</v>
      </c>
      <c r="C18" t="s">
        <v>546</v>
      </c>
      <c r="D18" t="s">
        <v>10</v>
      </c>
      <c r="E18" t="s">
        <v>831</v>
      </c>
      <c r="F18" t="s">
        <v>1215</v>
      </c>
      <c r="G18" t="s">
        <v>13</v>
      </c>
      <c r="H18" t="s">
        <v>832</v>
      </c>
      <c r="I18">
        <v>1</v>
      </c>
      <c r="J18">
        <v>60</v>
      </c>
      <c r="K18">
        <v>60</v>
      </c>
      <c r="L18">
        <v>60</v>
      </c>
      <c r="M18" s="23">
        <v>0</v>
      </c>
      <c r="AO18" t="s">
        <v>101</v>
      </c>
      <c r="AQ18" s="1" t="s">
        <v>436</v>
      </c>
      <c r="AU18" s="2" t="s">
        <v>767</v>
      </c>
      <c r="AV18" s="2" t="s">
        <v>97</v>
      </c>
    </row>
    <row r="19" spans="1:48" x14ac:dyDescent="0.3">
      <c r="A19" s="22" t="s">
        <v>872</v>
      </c>
      <c r="B19" t="s">
        <v>833</v>
      </c>
      <c r="C19" t="s">
        <v>82</v>
      </c>
      <c r="D19" t="s">
        <v>10</v>
      </c>
      <c r="E19" t="s">
        <v>834</v>
      </c>
      <c r="F19" t="s">
        <v>97</v>
      </c>
      <c r="G19" t="s">
        <v>48</v>
      </c>
      <c r="H19" t="s">
        <v>1219</v>
      </c>
      <c r="I19">
        <v>4</v>
      </c>
      <c r="J19">
        <v>60</v>
      </c>
      <c r="K19">
        <v>240</v>
      </c>
      <c r="L19">
        <v>240</v>
      </c>
      <c r="M19" s="23">
        <v>0</v>
      </c>
      <c r="Q19" s="13" t="s">
        <v>1230</v>
      </c>
      <c r="R19" s="181" t="s">
        <v>1228</v>
      </c>
      <c r="S19" s="181"/>
      <c r="T19" s="15" t="s">
        <v>1218</v>
      </c>
      <c r="U19" s="27" t="s">
        <v>62</v>
      </c>
      <c r="AO19" t="s">
        <v>431</v>
      </c>
      <c r="AQ19" s="1" t="s">
        <v>738</v>
      </c>
      <c r="AU19" s="2" t="s">
        <v>112</v>
      </c>
      <c r="AV19" s="2" t="s">
        <v>350</v>
      </c>
    </row>
    <row r="20" spans="1:48" x14ac:dyDescent="0.3">
      <c r="A20" s="22" t="s">
        <v>873</v>
      </c>
      <c r="B20" t="s">
        <v>42</v>
      </c>
      <c r="C20" t="s">
        <v>9</v>
      </c>
      <c r="D20" t="s">
        <v>10</v>
      </c>
      <c r="E20" t="s">
        <v>43</v>
      </c>
      <c r="F20" t="s">
        <v>22</v>
      </c>
      <c r="G20" t="s">
        <v>44</v>
      </c>
      <c r="H20" t="s">
        <v>45</v>
      </c>
      <c r="I20">
        <v>30</v>
      </c>
      <c r="J20">
        <v>100</v>
      </c>
      <c r="K20">
        <v>3000</v>
      </c>
      <c r="L20">
        <v>0</v>
      </c>
      <c r="M20" s="23" t="s">
        <v>1478</v>
      </c>
      <c r="Q20" s="13" t="s">
        <v>1231</v>
      </c>
      <c r="R20" s="13" t="s">
        <v>1227</v>
      </c>
      <c r="S20" s="13" t="s">
        <v>1236</v>
      </c>
      <c r="T20" s="36" t="s">
        <v>1237</v>
      </c>
      <c r="U20" s="36" t="s">
        <v>1226</v>
      </c>
      <c r="AO20" t="s">
        <v>323</v>
      </c>
      <c r="AQ20" s="1" t="s">
        <v>374</v>
      </c>
      <c r="AU20" s="2" t="s">
        <v>294</v>
      </c>
      <c r="AV20" s="2" t="s">
        <v>51</v>
      </c>
    </row>
    <row r="21" spans="1:48" x14ac:dyDescent="0.3">
      <c r="A21" s="22" t="s">
        <v>874</v>
      </c>
      <c r="B21" t="s">
        <v>46</v>
      </c>
      <c r="C21" t="s">
        <v>9</v>
      </c>
      <c r="D21" t="s">
        <v>10</v>
      </c>
      <c r="E21" t="s">
        <v>47</v>
      </c>
      <c r="F21" t="s">
        <v>1215</v>
      </c>
      <c r="G21" t="s">
        <v>30</v>
      </c>
      <c r="H21" t="s">
        <v>426</v>
      </c>
      <c r="I21">
        <v>1</v>
      </c>
      <c r="J21">
        <v>60</v>
      </c>
      <c r="K21">
        <v>60</v>
      </c>
      <c r="L21">
        <v>0</v>
      </c>
      <c r="M21" s="23">
        <v>60</v>
      </c>
      <c r="Q21" t="s">
        <v>1232</v>
      </c>
      <c r="R21" s="28">
        <v>0</v>
      </c>
      <c r="S21" s="28">
        <v>3</v>
      </c>
      <c r="T21" s="37">
        <f>COUNTIFS($C$5:$C$361,$U$19,$I$5:$I$361,"&gt;="&amp;R21,$I$5:$I$361,"&lt;="&amp;S21)</f>
        <v>36</v>
      </c>
      <c r="U21" s="38">
        <f>IFERROR(SUMIFS($L$5:$L$361,$C$5:$C$361,$U$19,$I$5:$I$361,"&gt;="&amp;R21,$I$5:$I$361,"&lt;="&amp;S21)/SUMIFS($K$5:$K$361,$C$5:$C$361,$U$19,$I$5:$I$361,"&gt;="&amp;R21,$I$5:$I$361,"&lt;="&amp;S21),0)</f>
        <v>0.85876623376623373</v>
      </c>
      <c r="AO21" t="s">
        <v>124</v>
      </c>
      <c r="AQ21" s="1" t="s">
        <v>450</v>
      </c>
      <c r="AU21" s="2" t="s">
        <v>635</v>
      </c>
      <c r="AV21" s="2" t="s">
        <v>798</v>
      </c>
    </row>
    <row r="22" spans="1:48" x14ac:dyDescent="0.3">
      <c r="A22" s="22" t="s">
        <v>875</v>
      </c>
      <c r="B22" t="s">
        <v>427</v>
      </c>
      <c r="C22" t="s">
        <v>9</v>
      </c>
      <c r="D22" t="s">
        <v>10</v>
      </c>
      <c r="E22" t="s">
        <v>428</v>
      </c>
      <c r="F22" t="s">
        <v>1215</v>
      </c>
      <c r="G22" t="s">
        <v>30</v>
      </c>
      <c r="H22" t="s">
        <v>429</v>
      </c>
      <c r="I22">
        <v>1</v>
      </c>
      <c r="J22">
        <v>60</v>
      </c>
      <c r="K22">
        <v>60</v>
      </c>
      <c r="L22">
        <v>60</v>
      </c>
      <c r="M22" s="23">
        <v>0</v>
      </c>
      <c r="Q22" t="s">
        <v>1233</v>
      </c>
      <c r="R22" s="28">
        <v>3</v>
      </c>
      <c r="S22" s="28">
        <v>7</v>
      </c>
      <c r="T22" s="37">
        <f t="shared" ref="T22:T25" si="4">COUNTIFS($C$5:$C$361,$U$19,$I$5:$I$361,"&gt;="&amp;R22,$I$5:$I$361,"&lt;="&amp;S22)</f>
        <v>3</v>
      </c>
      <c r="U22" s="38">
        <f t="shared" ref="U22:U25" si="5">IFERROR(SUMIFS($L$5:$L$361,$C$5:$C$361,$U$19,$I$5:$I$361,"&gt;="&amp;R22,$I$5:$I$361,"&lt;="&amp;S22)/SUMIFS($K$5:$K$361,$C$5:$C$361,$U$19,$I$5:$I$361,"&gt;="&amp;R22,$I$5:$I$361,"&lt;="&amp;S22),0)</f>
        <v>0.18367346938775511</v>
      </c>
      <c r="AO22" t="s">
        <v>628</v>
      </c>
      <c r="AQ22" s="1" t="s">
        <v>168</v>
      </c>
      <c r="AU22" s="2" t="s">
        <v>618</v>
      </c>
      <c r="AV22" s="2" t="s">
        <v>74</v>
      </c>
    </row>
    <row r="23" spans="1:48" x14ac:dyDescent="0.3">
      <c r="A23" s="22" t="s">
        <v>876</v>
      </c>
      <c r="B23" t="s">
        <v>430</v>
      </c>
      <c r="C23" t="s">
        <v>431</v>
      </c>
      <c r="D23" t="s">
        <v>10</v>
      </c>
      <c r="E23" t="s">
        <v>432</v>
      </c>
      <c r="F23" t="s">
        <v>1215</v>
      </c>
      <c r="G23" t="s">
        <v>48</v>
      </c>
      <c r="H23" t="s">
        <v>433</v>
      </c>
      <c r="I23">
        <v>1</v>
      </c>
      <c r="J23">
        <v>60</v>
      </c>
      <c r="K23">
        <v>60</v>
      </c>
      <c r="L23">
        <v>60</v>
      </c>
      <c r="M23" s="23">
        <v>0</v>
      </c>
      <c r="Q23" t="s">
        <v>1234</v>
      </c>
      <c r="R23" s="28">
        <v>7</v>
      </c>
      <c r="S23" s="28">
        <v>14</v>
      </c>
      <c r="T23" s="37">
        <f t="shared" si="4"/>
        <v>3</v>
      </c>
      <c r="U23" s="38">
        <f t="shared" si="5"/>
        <v>0.52029520295202947</v>
      </c>
      <c r="AO23" t="s">
        <v>546</v>
      </c>
      <c r="AQ23" s="1" t="s">
        <v>19</v>
      </c>
      <c r="AU23" s="2" t="s">
        <v>412</v>
      </c>
      <c r="AV23" s="2" t="s">
        <v>618</v>
      </c>
    </row>
    <row r="24" spans="1:48" x14ac:dyDescent="0.3">
      <c r="A24" s="22" t="s">
        <v>877</v>
      </c>
      <c r="B24" t="s">
        <v>1215</v>
      </c>
      <c r="C24" t="s">
        <v>1215</v>
      </c>
      <c r="D24" t="s">
        <v>1215</v>
      </c>
      <c r="E24" t="s">
        <v>1215</v>
      </c>
      <c r="F24" t="s">
        <v>434</v>
      </c>
      <c r="G24" t="s">
        <v>435</v>
      </c>
      <c r="H24" t="s">
        <v>436</v>
      </c>
      <c r="I24">
        <v>4</v>
      </c>
      <c r="J24">
        <v>60</v>
      </c>
      <c r="K24">
        <v>240</v>
      </c>
      <c r="L24">
        <v>240</v>
      </c>
      <c r="M24" s="23">
        <v>0</v>
      </c>
      <c r="Q24" t="s">
        <v>1235</v>
      </c>
      <c r="R24" s="28">
        <v>14</v>
      </c>
      <c r="S24" s="28">
        <v>21</v>
      </c>
      <c r="T24" s="37">
        <f t="shared" si="4"/>
        <v>1</v>
      </c>
      <c r="U24" s="38">
        <f t="shared" si="5"/>
        <v>1</v>
      </c>
      <c r="AO24" t="s">
        <v>754</v>
      </c>
      <c r="AQ24" s="1" t="s">
        <v>52</v>
      </c>
      <c r="AU24" s="2" t="s">
        <v>737</v>
      </c>
      <c r="AV24" s="2" t="s">
        <v>154</v>
      </c>
    </row>
    <row r="25" spans="1:48" x14ac:dyDescent="0.3">
      <c r="A25" s="22" t="s">
        <v>878</v>
      </c>
      <c r="B25" t="s">
        <v>437</v>
      </c>
      <c r="C25" t="s">
        <v>438</v>
      </c>
      <c r="D25" t="s">
        <v>10</v>
      </c>
      <c r="E25" t="s">
        <v>439</v>
      </c>
      <c r="F25" t="s">
        <v>1215</v>
      </c>
      <c r="G25" t="s">
        <v>30</v>
      </c>
      <c r="H25" t="s">
        <v>440</v>
      </c>
      <c r="I25">
        <v>2</v>
      </c>
      <c r="J25">
        <v>60</v>
      </c>
      <c r="K25">
        <v>120</v>
      </c>
      <c r="L25">
        <v>120</v>
      </c>
      <c r="M25" s="23">
        <v>0</v>
      </c>
      <c r="Q25" t="s">
        <v>1238</v>
      </c>
      <c r="R25" s="28">
        <v>0</v>
      </c>
      <c r="S25" s="28">
        <v>120</v>
      </c>
      <c r="T25" s="37">
        <f t="shared" si="4"/>
        <v>42</v>
      </c>
      <c r="U25" s="38">
        <f t="shared" si="5"/>
        <v>0.64233576642335766</v>
      </c>
      <c r="AO25" t="s">
        <v>95</v>
      </c>
      <c r="AQ25" s="1" t="s">
        <v>173</v>
      </c>
      <c r="AU25" s="2" t="s">
        <v>706</v>
      </c>
      <c r="AV25" s="2" t="s">
        <v>222</v>
      </c>
    </row>
    <row r="26" spans="1:48" x14ac:dyDescent="0.3">
      <c r="A26" s="22" t="s">
        <v>879</v>
      </c>
      <c r="B26" t="s">
        <v>441</v>
      </c>
      <c r="C26" t="s">
        <v>247</v>
      </c>
      <c r="D26" t="s">
        <v>10</v>
      </c>
      <c r="E26" t="s">
        <v>442</v>
      </c>
      <c r="F26" t="s">
        <v>1215</v>
      </c>
      <c r="G26" t="s">
        <v>48</v>
      </c>
      <c r="H26" t="s">
        <v>433</v>
      </c>
      <c r="I26">
        <v>3</v>
      </c>
      <c r="J26">
        <v>60</v>
      </c>
      <c r="K26">
        <v>180</v>
      </c>
      <c r="L26">
        <v>180</v>
      </c>
      <c r="M26" s="23">
        <v>0</v>
      </c>
      <c r="AO26" t="s">
        <v>461</v>
      </c>
      <c r="AQ26" s="1" t="s">
        <v>587</v>
      </c>
      <c r="AU26" s="2" t="s">
        <v>784</v>
      </c>
      <c r="AV26" s="2" t="s">
        <v>203</v>
      </c>
    </row>
    <row r="27" spans="1:48" x14ac:dyDescent="0.3">
      <c r="A27" s="22" t="s">
        <v>880</v>
      </c>
      <c r="B27" t="s">
        <v>443</v>
      </c>
      <c r="C27" t="s">
        <v>9</v>
      </c>
      <c r="D27" t="s">
        <v>10</v>
      </c>
      <c r="E27" t="s">
        <v>444</v>
      </c>
      <c r="F27" t="s">
        <v>29</v>
      </c>
      <c r="G27" t="s">
        <v>30</v>
      </c>
      <c r="H27" t="s">
        <v>445</v>
      </c>
      <c r="I27">
        <v>2</v>
      </c>
      <c r="J27">
        <v>60</v>
      </c>
      <c r="K27">
        <v>120</v>
      </c>
      <c r="L27">
        <v>120</v>
      </c>
      <c r="M27" s="23">
        <v>0</v>
      </c>
      <c r="AO27" t="s">
        <v>82</v>
      </c>
      <c r="AQ27" s="1" t="s">
        <v>281</v>
      </c>
      <c r="AU27" s="2" t="s">
        <v>215</v>
      </c>
      <c r="AV27" s="2" t="s">
        <v>368</v>
      </c>
    </row>
    <row r="28" spans="1:48" ht="31.2" x14ac:dyDescent="0.3">
      <c r="A28" s="22" t="s">
        <v>881</v>
      </c>
      <c r="B28" t="s">
        <v>292</v>
      </c>
      <c r="C28" t="s">
        <v>9</v>
      </c>
      <c r="D28" t="s">
        <v>10</v>
      </c>
      <c r="E28" t="s">
        <v>293</v>
      </c>
      <c r="F28" t="s">
        <v>446</v>
      </c>
      <c r="G28" t="s">
        <v>48</v>
      </c>
      <c r="H28" t="s">
        <v>447</v>
      </c>
      <c r="I28">
        <v>5</v>
      </c>
      <c r="J28">
        <v>60</v>
      </c>
      <c r="K28">
        <v>300</v>
      </c>
      <c r="L28">
        <v>240</v>
      </c>
      <c r="M28" s="23">
        <v>60</v>
      </c>
      <c r="Q28" s="19" t="s">
        <v>6</v>
      </c>
      <c r="R28" s="20" t="s">
        <v>5</v>
      </c>
      <c r="S28" s="20" t="s">
        <v>1245</v>
      </c>
      <c r="T28" s="20" t="s">
        <v>1244</v>
      </c>
      <c r="AN28" t="s">
        <v>175</v>
      </c>
      <c r="AQ28" s="1" t="s">
        <v>426</v>
      </c>
      <c r="AU28" s="2" t="s">
        <v>624</v>
      </c>
      <c r="AV28" s="2" t="s">
        <v>617</v>
      </c>
    </row>
    <row r="29" spans="1:48" x14ac:dyDescent="0.3">
      <c r="A29" s="22" t="s">
        <v>882</v>
      </c>
      <c r="B29" t="s">
        <v>72</v>
      </c>
      <c r="C29" t="s">
        <v>9</v>
      </c>
      <c r="D29" t="s">
        <v>10</v>
      </c>
      <c r="E29" t="s">
        <v>73</v>
      </c>
      <c r="F29" t="s">
        <v>74</v>
      </c>
      <c r="G29" t="s">
        <v>48</v>
      </c>
      <c r="H29" t="s">
        <v>75</v>
      </c>
      <c r="I29">
        <v>11</v>
      </c>
      <c r="J29">
        <v>100</v>
      </c>
      <c r="K29">
        <v>1100</v>
      </c>
      <c r="L29">
        <v>1100</v>
      </c>
      <c r="M29" s="23">
        <v>0</v>
      </c>
      <c r="Q29" t="s">
        <v>48</v>
      </c>
      <c r="R29" t="s">
        <v>66</v>
      </c>
      <c r="S29" s="42">
        <f>AVERAGEIFS(I5:I361,G5:G361,Q29,F5:F361,R29)</f>
        <v>11.6</v>
      </c>
      <c r="T29" s="43">
        <f>AVERAGEIFS(K5:K361,G5:G361,Q29,F5:F361,R29)</f>
        <v>1027</v>
      </c>
      <c r="AN29" t="s">
        <v>39</v>
      </c>
      <c r="AQ29" s="1" t="s">
        <v>14</v>
      </c>
      <c r="AU29" s="2" t="s">
        <v>839</v>
      </c>
      <c r="AV29" s="2" t="s">
        <v>821</v>
      </c>
    </row>
    <row r="30" spans="1:48" x14ac:dyDescent="0.3">
      <c r="A30" s="22" t="s">
        <v>883</v>
      </c>
      <c r="B30" t="s">
        <v>397</v>
      </c>
      <c r="C30" t="s">
        <v>62</v>
      </c>
      <c r="D30" t="s">
        <v>10</v>
      </c>
      <c r="E30" t="s">
        <v>448</v>
      </c>
      <c r="F30" t="s">
        <v>449</v>
      </c>
      <c r="G30" t="s">
        <v>30</v>
      </c>
      <c r="H30" t="s">
        <v>450</v>
      </c>
      <c r="I30">
        <v>1</v>
      </c>
      <c r="J30">
        <v>60</v>
      </c>
      <c r="K30">
        <v>60</v>
      </c>
      <c r="L30">
        <v>60</v>
      </c>
      <c r="M30" s="23">
        <v>0</v>
      </c>
      <c r="AO30" t="s">
        <v>856</v>
      </c>
      <c r="AQ30" s="1" t="s">
        <v>502</v>
      </c>
      <c r="AU30" s="2" t="s">
        <v>239</v>
      </c>
      <c r="AV30" s="2" t="s">
        <v>171</v>
      </c>
    </row>
    <row r="31" spans="1:48" x14ac:dyDescent="0.3">
      <c r="A31" s="22" t="s">
        <v>884</v>
      </c>
      <c r="B31" t="s">
        <v>451</v>
      </c>
      <c r="C31" t="s">
        <v>452</v>
      </c>
      <c r="D31" t="s">
        <v>88</v>
      </c>
      <c r="E31" t="s">
        <v>453</v>
      </c>
      <c r="F31" t="s">
        <v>454</v>
      </c>
      <c r="G31" t="s">
        <v>30</v>
      </c>
      <c r="H31" t="s">
        <v>455</v>
      </c>
      <c r="I31">
        <v>1</v>
      </c>
      <c r="J31">
        <v>60</v>
      </c>
      <c r="K31">
        <v>60</v>
      </c>
      <c r="L31">
        <v>60</v>
      </c>
      <c r="M31" s="23">
        <v>0</v>
      </c>
      <c r="AO31" t="s">
        <v>386</v>
      </c>
      <c r="AQ31" s="1" t="s">
        <v>268</v>
      </c>
      <c r="AU31" s="2" t="s">
        <v>454</v>
      </c>
      <c r="AV31" s="2" t="s">
        <v>645</v>
      </c>
    </row>
    <row r="32" spans="1:48" x14ac:dyDescent="0.3">
      <c r="A32" s="22" t="s">
        <v>885</v>
      </c>
      <c r="B32" t="s">
        <v>456</v>
      </c>
      <c r="C32" t="s">
        <v>110</v>
      </c>
      <c r="D32" t="s">
        <v>10</v>
      </c>
      <c r="E32" t="s">
        <v>457</v>
      </c>
      <c r="F32" t="s">
        <v>1215</v>
      </c>
      <c r="G32" t="s">
        <v>30</v>
      </c>
      <c r="H32" t="s">
        <v>458</v>
      </c>
      <c r="I32">
        <v>1</v>
      </c>
      <c r="J32">
        <v>60</v>
      </c>
      <c r="K32">
        <v>60</v>
      </c>
      <c r="L32">
        <v>60</v>
      </c>
      <c r="M32" s="23">
        <v>0</v>
      </c>
      <c r="AO32" t="s">
        <v>247</v>
      </c>
      <c r="AQ32" s="1" t="s">
        <v>565</v>
      </c>
      <c r="AU32" s="2" t="s">
        <v>211</v>
      </c>
      <c r="AV32" s="2" t="s">
        <v>130</v>
      </c>
    </row>
    <row r="33" spans="1:48" x14ac:dyDescent="0.3">
      <c r="A33" s="22" t="s">
        <v>886</v>
      </c>
      <c r="B33" t="s">
        <v>298</v>
      </c>
      <c r="C33" t="s">
        <v>9</v>
      </c>
      <c r="D33" t="s">
        <v>10</v>
      </c>
      <c r="E33" t="s">
        <v>299</v>
      </c>
      <c r="F33" t="s">
        <v>1215</v>
      </c>
      <c r="G33" t="s">
        <v>30</v>
      </c>
      <c r="H33" t="s">
        <v>459</v>
      </c>
      <c r="I33">
        <v>1</v>
      </c>
      <c r="J33">
        <v>60</v>
      </c>
      <c r="K33">
        <v>60</v>
      </c>
      <c r="L33">
        <v>60</v>
      </c>
      <c r="M33" s="23">
        <v>0</v>
      </c>
      <c r="AO33" t="s">
        <v>193</v>
      </c>
      <c r="AQ33" s="1" t="s">
        <v>812</v>
      </c>
      <c r="AU33" s="2" t="s">
        <v>140</v>
      </c>
      <c r="AV33" s="2" t="s">
        <v>700</v>
      </c>
    </row>
    <row r="34" spans="1:48" x14ac:dyDescent="0.3">
      <c r="A34" s="22" t="s">
        <v>887</v>
      </c>
      <c r="B34" t="s">
        <v>837</v>
      </c>
      <c r="C34" t="s">
        <v>110</v>
      </c>
      <c r="D34" t="s">
        <v>10</v>
      </c>
      <c r="E34" t="s">
        <v>838</v>
      </c>
      <c r="F34" t="s">
        <v>839</v>
      </c>
      <c r="G34" t="s">
        <v>30</v>
      </c>
      <c r="H34" t="s">
        <v>1215</v>
      </c>
      <c r="I34">
        <v>4</v>
      </c>
      <c r="J34">
        <v>60</v>
      </c>
      <c r="K34">
        <v>240</v>
      </c>
      <c r="L34">
        <v>240</v>
      </c>
      <c r="M34" s="23">
        <v>0</v>
      </c>
      <c r="AO34" t="s">
        <v>218</v>
      </c>
      <c r="AQ34" s="1" t="s">
        <v>631</v>
      </c>
      <c r="AU34" s="2" t="s">
        <v>781</v>
      </c>
      <c r="AV34" s="2" t="s">
        <v>790</v>
      </c>
    </row>
    <row r="35" spans="1:48" x14ac:dyDescent="0.3">
      <c r="A35" s="22" t="s">
        <v>888</v>
      </c>
      <c r="B35" t="s">
        <v>49</v>
      </c>
      <c r="C35" t="s">
        <v>9</v>
      </c>
      <c r="D35" t="s">
        <v>10</v>
      </c>
      <c r="E35" t="s">
        <v>840</v>
      </c>
      <c r="F35" t="s">
        <v>617</v>
      </c>
      <c r="G35" t="s">
        <v>48</v>
      </c>
      <c r="H35" t="s">
        <v>37</v>
      </c>
      <c r="I35">
        <v>2</v>
      </c>
      <c r="J35">
        <v>60</v>
      </c>
      <c r="K35">
        <v>120</v>
      </c>
      <c r="L35">
        <v>180</v>
      </c>
      <c r="M35" s="23">
        <v>-60</v>
      </c>
      <c r="AO35" t="s">
        <v>550</v>
      </c>
      <c r="AQ35" s="1" t="s">
        <v>705</v>
      </c>
      <c r="AU35" s="2" t="s">
        <v>474</v>
      </c>
      <c r="AV35" s="2" t="s">
        <v>721</v>
      </c>
    </row>
    <row r="36" spans="1:48" x14ac:dyDescent="0.3">
      <c r="A36" s="22" t="s">
        <v>889</v>
      </c>
      <c r="B36" t="s">
        <v>841</v>
      </c>
      <c r="C36" t="s">
        <v>237</v>
      </c>
      <c r="D36" t="s">
        <v>10</v>
      </c>
      <c r="E36" t="s">
        <v>842</v>
      </c>
      <c r="F36" t="s">
        <v>839</v>
      </c>
      <c r="G36" t="s">
        <v>30</v>
      </c>
      <c r="H36" t="s">
        <v>325</v>
      </c>
      <c r="I36">
        <v>2</v>
      </c>
      <c r="J36">
        <v>60</v>
      </c>
      <c r="K36">
        <v>120</v>
      </c>
      <c r="L36">
        <v>120</v>
      </c>
      <c r="M36" s="23">
        <v>0</v>
      </c>
      <c r="AO36" t="s">
        <v>485</v>
      </c>
      <c r="AQ36" s="1" t="s">
        <v>500</v>
      </c>
      <c r="AU36" s="2" t="s">
        <v>408</v>
      </c>
      <c r="AV36" s="2" t="s">
        <v>620</v>
      </c>
    </row>
    <row r="37" spans="1:48" x14ac:dyDescent="0.3">
      <c r="A37" s="22" t="s">
        <v>890</v>
      </c>
      <c r="B37" t="s">
        <v>460</v>
      </c>
      <c r="C37" t="s">
        <v>461</v>
      </c>
      <c r="D37" t="s">
        <v>88</v>
      </c>
      <c r="E37" t="s">
        <v>462</v>
      </c>
      <c r="F37" t="s">
        <v>1215</v>
      </c>
      <c r="G37" t="s">
        <v>30</v>
      </c>
      <c r="H37" t="s">
        <v>463</v>
      </c>
      <c r="I37">
        <v>1</v>
      </c>
      <c r="J37">
        <v>60</v>
      </c>
      <c r="K37">
        <v>60</v>
      </c>
      <c r="L37">
        <v>60</v>
      </c>
      <c r="M37" s="23">
        <v>0</v>
      </c>
      <c r="AQ37" s="1" t="s">
        <v>413</v>
      </c>
      <c r="AU37" s="2" t="s">
        <v>740</v>
      </c>
      <c r="AV37" s="2" t="s">
        <v>616</v>
      </c>
    </row>
    <row r="38" spans="1:48" x14ac:dyDescent="0.3">
      <c r="A38" s="22" t="s">
        <v>891</v>
      </c>
      <c r="B38" t="s">
        <v>1215</v>
      </c>
      <c r="C38" t="s">
        <v>1215</v>
      </c>
      <c r="D38" t="s">
        <v>1215</v>
      </c>
      <c r="E38" t="s">
        <v>1215</v>
      </c>
      <c r="F38" t="s">
        <v>1215</v>
      </c>
      <c r="G38" t="s">
        <v>30</v>
      </c>
      <c r="H38" t="s">
        <v>1215</v>
      </c>
      <c r="I38">
        <v>1</v>
      </c>
      <c r="J38">
        <v>60</v>
      </c>
      <c r="K38">
        <v>60</v>
      </c>
      <c r="L38">
        <v>60</v>
      </c>
      <c r="M38" s="23">
        <v>0</v>
      </c>
      <c r="AQ38" s="1" t="s">
        <v>660</v>
      </c>
      <c r="AU38" s="2" t="s">
        <v>815</v>
      </c>
      <c r="AV38" s="2" t="s">
        <v>260</v>
      </c>
    </row>
    <row r="39" spans="1:48" x14ac:dyDescent="0.3">
      <c r="A39" s="22" t="s">
        <v>892</v>
      </c>
      <c r="B39" t="s">
        <v>1215</v>
      </c>
      <c r="C39" t="s">
        <v>1215</v>
      </c>
      <c r="D39" t="s">
        <v>1215</v>
      </c>
      <c r="E39" t="s">
        <v>1215</v>
      </c>
      <c r="F39" t="s">
        <v>843</v>
      </c>
      <c r="G39" t="s">
        <v>30</v>
      </c>
      <c r="H39" t="s">
        <v>844</v>
      </c>
      <c r="I39">
        <v>2</v>
      </c>
      <c r="J39">
        <v>60</v>
      </c>
      <c r="K39">
        <v>120</v>
      </c>
      <c r="L39">
        <v>0</v>
      </c>
      <c r="M39" s="23">
        <v>120</v>
      </c>
      <c r="AQ39" s="1" t="s">
        <v>458</v>
      </c>
      <c r="AU39" s="2" t="s">
        <v>488</v>
      </c>
      <c r="AV39" s="2" t="s">
        <v>399</v>
      </c>
    </row>
    <row r="40" spans="1:48" x14ac:dyDescent="0.3">
      <c r="A40" s="22" t="s">
        <v>893</v>
      </c>
      <c r="B40" t="s">
        <v>166</v>
      </c>
      <c r="C40" t="s">
        <v>9</v>
      </c>
      <c r="D40" t="s">
        <v>10</v>
      </c>
      <c r="E40" t="s">
        <v>167</v>
      </c>
      <c r="F40" t="s">
        <v>470</v>
      </c>
      <c r="G40" t="s">
        <v>48</v>
      </c>
      <c r="H40" t="s">
        <v>471</v>
      </c>
      <c r="I40">
        <v>1</v>
      </c>
      <c r="J40">
        <v>60</v>
      </c>
      <c r="K40">
        <v>60</v>
      </c>
      <c r="L40">
        <v>60</v>
      </c>
      <c r="M40" s="23">
        <v>0</v>
      </c>
      <c r="AQ40" s="1" t="s">
        <v>592</v>
      </c>
      <c r="AU40" s="2" t="s">
        <v>358</v>
      </c>
      <c r="AV40" s="2" t="s">
        <v>668</v>
      </c>
    </row>
    <row r="41" spans="1:48" x14ac:dyDescent="0.3">
      <c r="A41" s="22" t="s">
        <v>894</v>
      </c>
      <c r="B41" t="s">
        <v>273</v>
      </c>
      <c r="C41" t="s">
        <v>9</v>
      </c>
      <c r="D41" t="s">
        <v>10</v>
      </c>
      <c r="E41" t="s">
        <v>274</v>
      </c>
      <c r="F41" t="s">
        <v>183</v>
      </c>
      <c r="G41" t="s">
        <v>30</v>
      </c>
      <c r="H41" t="s">
        <v>472</v>
      </c>
      <c r="I41">
        <v>3</v>
      </c>
      <c r="J41">
        <v>60</v>
      </c>
      <c r="K41">
        <v>180</v>
      </c>
      <c r="L41">
        <v>120</v>
      </c>
      <c r="M41" s="23">
        <v>60</v>
      </c>
      <c r="AQ41" s="1" t="s">
        <v>151</v>
      </c>
      <c r="AU41" s="2" t="s">
        <v>548</v>
      </c>
      <c r="AV41" s="2" t="s">
        <v>682</v>
      </c>
    </row>
    <row r="42" spans="1:48" x14ac:dyDescent="0.3">
      <c r="A42" s="22" t="s">
        <v>895</v>
      </c>
      <c r="B42" t="s">
        <v>1215</v>
      </c>
      <c r="C42" t="s">
        <v>1215</v>
      </c>
      <c r="D42" t="s">
        <v>1215</v>
      </c>
      <c r="E42" t="s">
        <v>1215</v>
      </c>
      <c r="F42" t="s">
        <v>1215</v>
      </c>
      <c r="G42" t="s">
        <v>30</v>
      </c>
      <c r="H42" t="s">
        <v>463</v>
      </c>
      <c r="I42">
        <v>1</v>
      </c>
      <c r="J42">
        <v>60</v>
      </c>
      <c r="K42">
        <v>60</v>
      </c>
      <c r="L42">
        <v>60</v>
      </c>
      <c r="M42" s="23">
        <v>0</v>
      </c>
      <c r="AQ42" s="1" t="s">
        <v>591</v>
      </c>
      <c r="AU42" s="2" t="s">
        <v>404</v>
      </c>
      <c r="AV42" s="2" t="s">
        <v>638</v>
      </c>
    </row>
    <row r="43" spans="1:48" x14ac:dyDescent="0.3">
      <c r="A43" s="22" t="s">
        <v>896</v>
      </c>
      <c r="B43" t="s">
        <v>354</v>
      </c>
      <c r="C43" t="s">
        <v>9</v>
      </c>
      <c r="D43" t="s">
        <v>10</v>
      </c>
      <c r="E43" t="s">
        <v>355</v>
      </c>
      <c r="F43" t="s">
        <v>1215</v>
      </c>
      <c r="G43" t="s">
        <v>30</v>
      </c>
      <c r="H43" t="s">
        <v>1215</v>
      </c>
      <c r="I43">
        <v>1</v>
      </c>
      <c r="J43">
        <v>100</v>
      </c>
      <c r="K43">
        <v>100</v>
      </c>
      <c r="L43">
        <v>100</v>
      </c>
      <c r="M43" s="23">
        <v>0</v>
      </c>
      <c r="AQ43" s="1" t="s">
        <v>67</v>
      </c>
      <c r="AU43" s="2" t="s">
        <v>280</v>
      </c>
      <c r="AV43" s="2" t="s">
        <v>370</v>
      </c>
    </row>
    <row r="44" spans="1:48" x14ac:dyDescent="0.3">
      <c r="A44" s="22" t="s">
        <v>897</v>
      </c>
      <c r="B44" t="s">
        <v>1215</v>
      </c>
      <c r="C44" t="s">
        <v>1215</v>
      </c>
      <c r="D44" t="s">
        <v>1215</v>
      </c>
      <c r="E44" t="s">
        <v>1215</v>
      </c>
      <c r="F44" t="s">
        <v>845</v>
      </c>
      <c r="G44" t="s">
        <v>30</v>
      </c>
      <c r="H44" t="s">
        <v>846</v>
      </c>
      <c r="I44">
        <v>2</v>
      </c>
      <c r="J44">
        <v>60</v>
      </c>
      <c r="K44">
        <v>120</v>
      </c>
      <c r="L44">
        <v>120</v>
      </c>
      <c r="M44" s="23">
        <v>0</v>
      </c>
      <c r="AQ44" s="1" t="s">
        <v>756</v>
      </c>
      <c r="AU44" s="2" t="s">
        <v>226</v>
      </c>
      <c r="AV44" s="2" t="s">
        <v>271</v>
      </c>
    </row>
    <row r="45" spans="1:48" x14ac:dyDescent="0.3">
      <c r="A45" s="22" t="s">
        <v>898</v>
      </c>
      <c r="B45" t="s">
        <v>46</v>
      </c>
      <c r="C45" t="s">
        <v>9</v>
      </c>
      <c r="D45" t="s">
        <v>10</v>
      </c>
      <c r="E45" t="s">
        <v>47</v>
      </c>
      <c r="F45" t="s">
        <v>183</v>
      </c>
      <c r="G45" t="s">
        <v>30</v>
      </c>
      <c r="H45" t="s">
        <v>475</v>
      </c>
      <c r="I45">
        <v>1</v>
      </c>
      <c r="J45">
        <v>60</v>
      </c>
      <c r="K45">
        <v>60</v>
      </c>
      <c r="L45">
        <v>60</v>
      </c>
      <c r="M45" s="23">
        <v>0</v>
      </c>
      <c r="AQ45" s="1" t="s">
        <v>583</v>
      </c>
      <c r="AU45" s="2" t="s">
        <v>501</v>
      </c>
      <c r="AV45" s="2" t="s">
        <v>662</v>
      </c>
    </row>
    <row r="46" spans="1:48" x14ac:dyDescent="0.3">
      <c r="A46" s="22" t="s">
        <v>899</v>
      </c>
      <c r="B46" t="s">
        <v>476</v>
      </c>
      <c r="C46" t="s">
        <v>237</v>
      </c>
      <c r="D46" t="s">
        <v>10</v>
      </c>
      <c r="E46" t="s">
        <v>477</v>
      </c>
      <c r="F46" t="s">
        <v>183</v>
      </c>
      <c r="G46" t="s">
        <v>30</v>
      </c>
      <c r="H46" t="s">
        <v>478</v>
      </c>
      <c r="I46">
        <v>1</v>
      </c>
      <c r="J46">
        <v>60</v>
      </c>
      <c r="K46">
        <v>60</v>
      </c>
      <c r="L46">
        <v>60</v>
      </c>
      <c r="M46" s="23">
        <v>0</v>
      </c>
      <c r="AQ46" s="1" t="s">
        <v>471</v>
      </c>
      <c r="AU46" s="2" t="s">
        <v>365</v>
      </c>
      <c r="AV46" s="2" t="s">
        <v>126</v>
      </c>
    </row>
    <row r="47" spans="1:48" x14ac:dyDescent="0.3">
      <c r="A47" s="22" t="s">
        <v>900</v>
      </c>
      <c r="B47" t="s">
        <v>479</v>
      </c>
      <c r="C47" t="s">
        <v>62</v>
      </c>
      <c r="D47" t="s">
        <v>10</v>
      </c>
      <c r="E47" t="s">
        <v>480</v>
      </c>
      <c r="F47" t="s">
        <v>1215</v>
      </c>
      <c r="G47" t="s">
        <v>30</v>
      </c>
      <c r="H47" t="s">
        <v>481</v>
      </c>
      <c r="I47">
        <v>16</v>
      </c>
      <c r="J47">
        <v>60</v>
      </c>
      <c r="K47">
        <v>960</v>
      </c>
      <c r="L47">
        <v>960</v>
      </c>
      <c r="M47" s="23">
        <v>0</v>
      </c>
      <c r="AQ47" s="1" t="s">
        <v>525</v>
      </c>
      <c r="AU47" s="2" t="s">
        <v>64</v>
      </c>
      <c r="AV47" s="2" t="s">
        <v>22</v>
      </c>
    </row>
    <row r="48" spans="1:48" x14ac:dyDescent="0.3">
      <c r="A48" s="22" t="s">
        <v>901</v>
      </c>
      <c r="B48" t="s">
        <v>847</v>
      </c>
      <c r="C48" t="s">
        <v>323</v>
      </c>
      <c r="D48" t="s">
        <v>10</v>
      </c>
      <c r="E48" t="s">
        <v>848</v>
      </c>
      <c r="F48" t="s">
        <v>1215</v>
      </c>
      <c r="G48" t="s">
        <v>48</v>
      </c>
      <c r="H48" t="s">
        <v>849</v>
      </c>
      <c r="I48">
        <v>2</v>
      </c>
      <c r="J48">
        <v>60</v>
      </c>
      <c r="K48">
        <v>120</v>
      </c>
      <c r="L48">
        <v>120</v>
      </c>
      <c r="M48" s="23">
        <v>0</v>
      </c>
      <c r="AQ48" s="1" t="s">
        <v>155</v>
      </c>
      <c r="AU48" s="2" t="s">
        <v>143</v>
      </c>
      <c r="AV48" s="2" t="s">
        <v>746</v>
      </c>
    </row>
    <row r="49" spans="1:48" x14ac:dyDescent="0.3">
      <c r="A49" s="22" t="s">
        <v>902</v>
      </c>
      <c r="B49" t="s">
        <v>744</v>
      </c>
      <c r="C49" t="s">
        <v>9</v>
      </c>
      <c r="D49" t="s">
        <v>10</v>
      </c>
      <c r="E49" t="s">
        <v>850</v>
      </c>
      <c r="F49" t="s">
        <v>851</v>
      </c>
      <c r="G49" t="s">
        <v>852</v>
      </c>
      <c r="H49" t="s">
        <v>853</v>
      </c>
      <c r="I49">
        <v>2</v>
      </c>
      <c r="J49">
        <v>60</v>
      </c>
      <c r="K49">
        <v>120</v>
      </c>
      <c r="L49">
        <v>0</v>
      </c>
      <c r="M49" s="23">
        <v>0</v>
      </c>
      <c r="AQ49" s="1" t="s">
        <v>648</v>
      </c>
      <c r="AU49" s="2" t="s">
        <v>657</v>
      </c>
      <c r="AV49" s="2" t="s">
        <v>650</v>
      </c>
    </row>
    <row r="50" spans="1:48" x14ac:dyDescent="0.3">
      <c r="A50" s="22" t="s">
        <v>903</v>
      </c>
      <c r="B50" t="s">
        <v>482</v>
      </c>
      <c r="C50" t="s">
        <v>190</v>
      </c>
      <c r="D50" t="s">
        <v>10</v>
      </c>
      <c r="E50" t="s">
        <v>483</v>
      </c>
      <c r="F50" t="s">
        <v>1215</v>
      </c>
      <c r="G50" t="s">
        <v>30</v>
      </c>
      <c r="H50" t="s">
        <v>1215</v>
      </c>
      <c r="I50">
        <v>2</v>
      </c>
      <c r="J50">
        <v>60</v>
      </c>
      <c r="K50">
        <v>120</v>
      </c>
      <c r="L50">
        <v>120</v>
      </c>
      <c r="M50" s="23">
        <v>0</v>
      </c>
      <c r="AQ50" s="1" t="s">
        <v>778</v>
      </c>
      <c r="AU50" s="2" t="s">
        <v>183</v>
      </c>
      <c r="AV50" s="2" t="s">
        <v>742</v>
      </c>
    </row>
    <row r="51" spans="1:48" x14ac:dyDescent="0.3">
      <c r="A51" s="22" t="s">
        <v>904</v>
      </c>
      <c r="B51" t="s">
        <v>1215</v>
      </c>
      <c r="C51" t="s">
        <v>1215</v>
      </c>
      <c r="D51" t="s">
        <v>1215</v>
      </c>
      <c r="E51" t="s">
        <v>1215</v>
      </c>
      <c r="F51" t="s">
        <v>854</v>
      </c>
      <c r="G51" t="s">
        <v>435</v>
      </c>
      <c r="H51" t="s">
        <v>1215</v>
      </c>
      <c r="I51">
        <v>2</v>
      </c>
      <c r="J51">
        <v>60</v>
      </c>
      <c r="K51">
        <v>120</v>
      </c>
      <c r="L51">
        <v>120</v>
      </c>
      <c r="M51" s="23">
        <v>0</v>
      </c>
      <c r="AQ51" s="1" t="s">
        <v>749</v>
      </c>
      <c r="AU51" s="2" t="s">
        <v>487</v>
      </c>
      <c r="AV51" s="2" t="s">
        <v>233</v>
      </c>
    </row>
    <row r="52" spans="1:48" x14ac:dyDescent="0.3">
      <c r="A52" s="22" t="s">
        <v>905</v>
      </c>
      <c r="B52" t="s">
        <v>855</v>
      </c>
      <c r="C52" t="s">
        <v>856</v>
      </c>
      <c r="D52" t="s">
        <v>88</v>
      </c>
      <c r="E52" t="s">
        <v>857</v>
      </c>
      <c r="F52" t="s">
        <v>1215</v>
      </c>
      <c r="G52" t="s">
        <v>30</v>
      </c>
      <c r="H52" t="s">
        <v>455</v>
      </c>
      <c r="I52">
        <v>6</v>
      </c>
      <c r="J52">
        <v>60</v>
      </c>
      <c r="K52">
        <v>360</v>
      </c>
      <c r="L52">
        <v>360</v>
      </c>
      <c r="M52" s="23">
        <v>0</v>
      </c>
      <c r="AQ52" s="1" t="s">
        <v>309</v>
      </c>
      <c r="AU52" s="2" t="s">
        <v>339</v>
      </c>
      <c r="AV52" s="2" t="s">
        <v>733</v>
      </c>
    </row>
    <row r="53" spans="1:48" x14ac:dyDescent="0.3">
      <c r="A53" s="22" t="s">
        <v>906</v>
      </c>
      <c r="B53" t="s">
        <v>484</v>
      </c>
      <c r="C53" t="s">
        <v>485</v>
      </c>
      <c r="D53" t="s">
        <v>10</v>
      </c>
      <c r="E53" t="s">
        <v>486</v>
      </c>
      <c r="F53" t="s">
        <v>487</v>
      </c>
      <c r="G53" t="s">
        <v>30</v>
      </c>
      <c r="H53" t="s">
        <v>173</v>
      </c>
      <c r="I53">
        <v>2</v>
      </c>
      <c r="J53">
        <v>60</v>
      </c>
      <c r="K53">
        <v>120</v>
      </c>
      <c r="L53">
        <v>120</v>
      </c>
      <c r="M53" s="23">
        <v>0</v>
      </c>
      <c r="AQ53" s="1" t="s">
        <v>313</v>
      </c>
      <c r="AU53" s="2" t="s">
        <v>419</v>
      </c>
      <c r="AV53" s="2" t="s">
        <v>521</v>
      </c>
    </row>
    <row r="54" spans="1:48" x14ac:dyDescent="0.3">
      <c r="A54" s="22" t="s">
        <v>907</v>
      </c>
      <c r="B54" t="s">
        <v>1215</v>
      </c>
      <c r="C54" t="s">
        <v>1215</v>
      </c>
      <c r="D54" t="s">
        <v>1215</v>
      </c>
      <c r="E54" t="s">
        <v>1215</v>
      </c>
      <c r="F54" t="s">
        <v>488</v>
      </c>
      <c r="G54" t="s">
        <v>30</v>
      </c>
      <c r="H54" t="s">
        <v>489</v>
      </c>
      <c r="I54">
        <v>1</v>
      </c>
      <c r="J54">
        <v>60</v>
      </c>
      <c r="K54">
        <v>60</v>
      </c>
      <c r="L54">
        <v>60</v>
      </c>
      <c r="M54" s="23">
        <v>0</v>
      </c>
      <c r="AQ54" s="1" t="s">
        <v>321</v>
      </c>
      <c r="AU54" s="2" t="s">
        <v>162</v>
      </c>
      <c r="AV54" s="2" t="s">
        <v>748</v>
      </c>
    </row>
    <row r="55" spans="1:48" x14ac:dyDescent="0.3">
      <c r="A55" s="22" t="s">
        <v>908</v>
      </c>
      <c r="B55" t="s">
        <v>490</v>
      </c>
      <c r="C55" t="s">
        <v>9</v>
      </c>
      <c r="D55" t="s">
        <v>10</v>
      </c>
      <c r="E55" t="s">
        <v>491</v>
      </c>
      <c r="F55" t="s">
        <v>1215</v>
      </c>
      <c r="G55" t="s">
        <v>30</v>
      </c>
      <c r="H55" t="s">
        <v>492</v>
      </c>
      <c r="I55">
        <v>1</v>
      </c>
      <c r="J55">
        <v>60</v>
      </c>
      <c r="K55">
        <v>60</v>
      </c>
      <c r="L55">
        <v>60</v>
      </c>
      <c r="M55" s="23">
        <v>0</v>
      </c>
      <c r="AQ55" s="1" t="s">
        <v>569</v>
      </c>
      <c r="AU55" s="2" t="s">
        <v>331</v>
      </c>
      <c r="AV55" s="2" t="s">
        <v>66</v>
      </c>
    </row>
    <row r="56" spans="1:48" x14ac:dyDescent="0.3">
      <c r="A56" s="22" t="s">
        <v>909</v>
      </c>
      <c r="B56" t="s">
        <v>493</v>
      </c>
      <c r="C56" t="s">
        <v>190</v>
      </c>
      <c r="D56" t="s">
        <v>10</v>
      </c>
      <c r="E56" t="s">
        <v>494</v>
      </c>
      <c r="F56" t="s">
        <v>1215</v>
      </c>
      <c r="G56" t="s">
        <v>48</v>
      </c>
      <c r="H56" t="s">
        <v>1215</v>
      </c>
      <c r="I56">
        <v>9</v>
      </c>
      <c r="J56">
        <v>60</v>
      </c>
      <c r="K56">
        <v>540</v>
      </c>
      <c r="L56">
        <v>510</v>
      </c>
      <c r="M56" s="23">
        <v>0</v>
      </c>
      <c r="AQ56" s="1" t="s">
        <v>602</v>
      </c>
      <c r="AU56" s="2" t="s">
        <v>672</v>
      </c>
      <c r="AV56" s="2" t="s">
        <v>26</v>
      </c>
    </row>
    <row r="57" spans="1:48" x14ac:dyDescent="0.3">
      <c r="A57" s="22" t="s">
        <v>910</v>
      </c>
      <c r="B57" t="s">
        <v>495</v>
      </c>
      <c r="C57" t="s">
        <v>9</v>
      </c>
      <c r="D57" t="s">
        <v>10</v>
      </c>
      <c r="E57" t="s">
        <v>496</v>
      </c>
      <c r="F57" t="s">
        <v>497</v>
      </c>
      <c r="G57" t="s">
        <v>48</v>
      </c>
      <c r="H57" t="s">
        <v>498</v>
      </c>
      <c r="I57">
        <v>1</v>
      </c>
      <c r="J57">
        <v>60</v>
      </c>
      <c r="K57">
        <v>60</v>
      </c>
      <c r="L57">
        <v>60</v>
      </c>
      <c r="M57" s="23">
        <v>0</v>
      </c>
      <c r="AQ57" s="1" t="s">
        <v>795</v>
      </c>
      <c r="AU57" s="2" t="s">
        <v>449</v>
      </c>
      <c r="AV57" s="2" t="s">
        <v>149</v>
      </c>
    </row>
    <row r="58" spans="1:48" x14ac:dyDescent="0.3">
      <c r="A58" s="22" t="s">
        <v>911</v>
      </c>
      <c r="B58" t="s">
        <v>1215</v>
      </c>
      <c r="C58" t="s">
        <v>1215</v>
      </c>
      <c r="D58" t="s">
        <v>1215</v>
      </c>
      <c r="E58" t="s">
        <v>1215</v>
      </c>
      <c r="F58" t="s">
        <v>1215</v>
      </c>
      <c r="G58" t="s">
        <v>30</v>
      </c>
      <c r="H58" t="s">
        <v>499</v>
      </c>
      <c r="I58">
        <v>1</v>
      </c>
      <c r="J58">
        <v>60</v>
      </c>
      <c r="K58">
        <v>60</v>
      </c>
      <c r="L58">
        <v>60</v>
      </c>
      <c r="M58" s="23">
        <v>0</v>
      </c>
      <c r="AQ58" s="1" t="s">
        <v>811</v>
      </c>
      <c r="AU58" s="2" t="s">
        <v>791</v>
      </c>
      <c r="AV58" s="2" t="s">
        <v>505</v>
      </c>
    </row>
    <row r="59" spans="1:48" x14ac:dyDescent="0.3">
      <c r="A59" s="22" t="s">
        <v>912</v>
      </c>
      <c r="B59" t="s">
        <v>1215</v>
      </c>
      <c r="C59" t="s">
        <v>1215</v>
      </c>
      <c r="D59" t="s">
        <v>1215</v>
      </c>
      <c r="E59" t="s">
        <v>1215</v>
      </c>
      <c r="F59" t="s">
        <v>1215</v>
      </c>
      <c r="G59" t="s">
        <v>30</v>
      </c>
      <c r="H59" t="s">
        <v>500</v>
      </c>
      <c r="I59">
        <v>1</v>
      </c>
      <c r="J59">
        <v>60</v>
      </c>
      <c r="K59">
        <v>60</v>
      </c>
      <c r="L59">
        <v>60</v>
      </c>
      <c r="M59" s="23">
        <v>0</v>
      </c>
      <c r="AQ59" s="1" t="s">
        <v>472</v>
      </c>
      <c r="AU59" s="2" t="s">
        <v>843</v>
      </c>
      <c r="AV59" s="2" t="s">
        <v>641</v>
      </c>
    </row>
    <row r="60" spans="1:48" x14ac:dyDescent="0.3">
      <c r="A60" s="22" t="s">
        <v>913</v>
      </c>
      <c r="B60" t="s">
        <v>1215</v>
      </c>
      <c r="C60" t="s">
        <v>1215</v>
      </c>
      <c r="D60" t="s">
        <v>1215</v>
      </c>
      <c r="E60" t="s">
        <v>1215</v>
      </c>
      <c r="F60" t="s">
        <v>501</v>
      </c>
      <c r="G60" t="s">
        <v>30</v>
      </c>
      <c r="H60" t="s">
        <v>502</v>
      </c>
      <c r="I60">
        <v>1</v>
      </c>
      <c r="J60">
        <v>60</v>
      </c>
      <c r="K60">
        <v>60</v>
      </c>
      <c r="L60">
        <v>60</v>
      </c>
      <c r="M60" s="23">
        <v>0</v>
      </c>
      <c r="AQ60" s="1" t="s">
        <v>429</v>
      </c>
      <c r="AU60" s="2" t="s">
        <v>159</v>
      </c>
      <c r="AV60" s="2" t="s">
        <v>183</v>
      </c>
    </row>
    <row r="61" spans="1:48" x14ac:dyDescent="0.3">
      <c r="A61" s="22" t="s">
        <v>914</v>
      </c>
      <c r="B61" t="s">
        <v>503</v>
      </c>
      <c r="C61" t="s">
        <v>9</v>
      </c>
      <c r="D61" t="s">
        <v>10</v>
      </c>
      <c r="E61" t="s">
        <v>504</v>
      </c>
      <c r="F61" t="s">
        <v>505</v>
      </c>
      <c r="G61" t="s">
        <v>48</v>
      </c>
      <c r="H61" t="s">
        <v>506</v>
      </c>
      <c r="I61">
        <v>1</v>
      </c>
      <c r="J61">
        <v>60</v>
      </c>
      <c r="K61">
        <v>60</v>
      </c>
      <c r="L61">
        <v>60</v>
      </c>
      <c r="M61" s="23">
        <v>0</v>
      </c>
      <c r="AQ61" s="1" t="s">
        <v>415</v>
      </c>
      <c r="AV61" s="2" t="s">
        <v>532</v>
      </c>
    </row>
    <row r="62" spans="1:48" x14ac:dyDescent="0.3">
      <c r="A62" s="22" t="s">
        <v>915</v>
      </c>
      <c r="B62" t="s">
        <v>205</v>
      </c>
      <c r="C62" t="s">
        <v>9</v>
      </c>
      <c r="D62" t="s">
        <v>10</v>
      </c>
      <c r="E62" t="s">
        <v>206</v>
      </c>
      <c r="F62" t="s">
        <v>1215</v>
      </c>
      <c r="G62" t="s">
        <v>48</v>
      </c>
      <c r="H62" t="s">
        <v>507</v>
      </c>
      <c r="I62">
        <v>1</v>
      </c>
      <c r="J62">
        <v>60</v>
      </c>
      <c r="K62">
        <v>60</v>
      </c>
      <c r="L62">
        <v>60</v>
      </c>
      <c r="M62" s="23">
        <v>0</v>
      </c>
      <c r="AQ62" s="1" t="s">
        <v>208</v>
      </c>
      <c r="AV62" s="2" t="s">
        <v>312</v>
      </c>
    </row>
    <row r="63" spans="1:48" x14ac:dyDescent="0.3">
      <c r="A63" s="22" t="s">
        <v>916</v>
      </c>
      <c r="B63" t="s">
        <v>1215</v>
      </c>
      <c r="C63" t="s">
        <v>1215</v>
      </c>
      <c r="D63" t="s">
        <v>1215</v>
      </c>
      <c r="E63" t="s">
        <v>1215</v>
      </c>
      <c r="F63" t="s">
        <v>1215</v>
      </c>
      <c r="G63" t="s">
        <v>30</v>
      </c>
      <c r="H63" t="s">
        <v>508</v>
      </c>
      <c r="I63">
        <v>1</v>
      </c>
      <c r="J63">
        <v>60</v>
      </c>
      <c r="K63">
        <v>60</v>
      </c>
      <c r="L63">
        <v>60</v>
      </c>
      <c r="M63" s="23">
        <v>0</v>
      </c>
      <c r="AQ63" s="1" t="s">
        <v>433</v>
      </c>
      <c r="AV63" s="2" t="s">
        <v>335</v>
      </c>
    </row>
    <row r="64" spans="1:48" x14ac:dyDescent="0.3">
      <c r="A64" s="22" t="s">
        <v>917</v>
      </c>
      <c r="B64" t="s">
        <v>205</v>
      </c>
      <c r="C64" t="s">
        <v>9</v>
      </c>
      <c r="D64" t="s">
        <v>10</v>
      </c>
      <c r="E64" t="s">
        <v>509</v>
      </c>
      <c r="F64" t="s">
        <v>1215</v>
      </c>
      <c r="G64" t="s">
        <v>48</v>
      </c>
      <c r="H64" t="s">
        <v>1215</v>
      </c>
      <c r="I64">
        <v>1</v>
      </c>
      <c r="J64">
        <v>60</v>
      </c>
      <c r="K64">
        <v>60</v>
      </c>
      <c r="L64">
        <v>60</v>
      </c>
      <c r="M64" s="23">
        <v>0</v>
      </c>
      <c r="AQ64" s="1" t="s">
        <v>137</v>
      </c>
      <c r="AV64" s="2" t="s">
        <v>244</v>
      </c>
    </row>
    <row r="65" spans="1:48" x14ac:dyDescent="0.3">
      <c r="A65" s="22" t="s">
        <v>918</v>
      </c>
      <c r="B65" t="s">
        <v>1215</v>
      </c>
      <c r="C65" t="s">
        <v>1215</v>
      </c>
      <c r="D65" t="s">
        <v>1215</v>
      </c>
      <c r="E65" t="s">
        <v>1215</v>
      </c>
      <c r="F65" t="s">
        <v>1215</v>
      </c>
      <c r="G65" t="s">
        <v>30</v>
      </c>
      <c r="H65" t="s">
        <v>510</v>
      </c>
      <c r="I65">
        <v>1</v>
      </c>
      <c r="J65">
        <v>60</v>
      </c>
      <c r="K65">
        <v>60</v>
      </c>
      <c r="L65">
        <v>60</v>
      </c>
      <c r="M65" s="23">
        <v>0</v>
      </c>
      <c r="AQ65" s="1" t="s">
        <v>853</v>
      </c>
      <c r="AV65" s="2" t="s">
        <v>497</v>
      </c>
    </row>
    <row r="66" spans="1:48" x14ac:dyDescent="0.3">
      <c r="A66" s="22" t="s">
        <v>919</v>
      </c>
      <c r="B66" t="s">
        <v>511</v>
      </c>
      <c r="C66" t="s">
        <v>9</v>
      </c>
      <c r="D66" t="s">
        <v>10</v>
      </c>
      <c r="E66" t="s">
        <v>512</v>
      </c>
      <c r="F66" t="s">
        <v>1215</v>
      </c>
      <c r="G66" t="s">
        <v>48</v>
      </c>
      <c r="H66" t="s">
        <v>513</v>
      </c>
      <c r="I66">
        <v>1</v>
      </c>
      <c r="J66">
        <v>60</v>
      </c>
      <c r="K66">
        <v>60</v>
      </c>
      <c r="L66">
        <v>60</v>
      </c>
      <c r="M66" s="23">
        <v>0</v>
      </c>
      <c r="AQ66" s="1" t="s">
        <v>506</v>
      </c>
      <c r="AV66" s="2" t="s">
        <v>306</v>
      </c>
    </row>
    <row r="67" spans="1:48" x14ac:dyDescent="0.3">
      <c r="A67" s="22" t="s">
        <v>920</v>
      </c>
      <c r="B67" t="s">
        <v>514</v>
      </c>
      <c r="C67" t="s">
        <v>515</v>
      </c>
      <c r="D67" t="s">
        <v>10</v>
      </c>
      <c r="E67" t="s">
        <v>516</v>
      </c>
      <c r="F67" t="s">
        <v>1215</v>
      </c>
      <c r="G67" t="s">
        <v>30</v>
      </c>
      <c r="H67" t="s">
        <v>517</v>
      </c>
      <c r="I67">
        <v>1</v>
      </c>
      <c r="J67">
        <v>60</v>
      </c>
      <c r="K67">
        <v>60</v>
      </c>
      <c r="L67">
        <v>68</v>
      </c>
      <c r="M67" s="23">
        <v>-8</v>
      </c>
      <c r="AQ67" s="1" t="s">
        <v>513</v>
      </c>
      <c r="AV67" s="2" t="s">
        <v>275</v>
      </c>
    </row>
    <row r="68" spans="1:48" x14ac:dyDescent="0.3">
      <c r="A68" s="22" t="s">
        <v>921</v>
      </c>
      <c r="B68" t="s">
        <v>518</v>
      </c>
      <c r="C68" t="s">
        <v>9</v>
      </c>
      <c r="D68" t="s">
        <v>10</v>
      </c>
      <c r="E68" t="s">
        <v>519</v>
      </c>
      <c r="F68" t="s">
        <v>1215</v>
      </c>
      <c r="G68" t="s">
        <v>48</v>
      </c>
      <c r="H68" t="s">
        <v>520</v>
      </c>
      <c r="I68">
        <v>1</v>
      </c>
      <c r="J68">
        <v>60</v>
      </c>
      <c r="K68">
        <v>60</v>
      </c>
      <c r="L68">
        <v>60</v>
      </c>
      <c r="M68" s="23">
        <v>0</v>
      </c>
      <c r="AQ68" s="1" t="s">
        <v>120</v>
      </c>
      <c r="AV68" s="2" t="s">
        <v>829</v>
      </c>
    </row>
    <row r="69" spans="1:48" x14ac:dyDescent="0.3">
      <c r="A69" s="22" t="s">
        <v>922</v>
      </c>
      <c r="B69" t="s">
        <v>1215</v>
      </c>
      <c r="C69" t="s">
        <v>1215</v>
      </c>
      <c r="D69" t="s">
        <v>1215</v>
      </c>
      <c r="E69" t="s">
        <v>1215</v>
      </c>
      <c r="F69" t="s">
        <v>521</v>
      </c>
      <c r="G69" t="s">
        <v>48</v>
      </c>
      <c r="H69" t="s">
        <v>1215</v>
      </c>
      <c r="I69">
        <v>2</v>
      </c>
      <c r="J69">
        <v>60</v>
      </c>
      <c r="K69">
        <v>120</v>
      </c>
      <c r="L69">
        <v>120</v>
      </c>
      <c r="M69" s="23">
        <v>0</v>
      </c>
      <c r="AQ69" s="1" t="s">
        <v>492</v>
      </c>
      <c r="AV69" s="2" t="s">
        <v>446</v>
      </c>
    </row>
    <row r="70" spans="1:48" x14ac:dyDescent="0.3">
      <c r="A70" s="22" t="s">
        <v>923</v>
      </c>
      <c r="B70" t="s">
        <v>522</v>
      </c>
      <c r="C70" t="s">
        <v>62</v>
      </c>
      <c r="D70" t="s">
        <v>10</v>
      </c>
      <c r="E70" t="s">
        <v>523</v>
      </c>
      <c r="F70" t="s">
        <v>1215</v>
      </c>
      <c r="G70" t="s">
        <v>48</v>
      </c>
      <c r="H70" t="s">
        <v>524</v>
      </c>
      <c r="I70">
        <v>1</v>
      </c>
      <c r="J70">
        <v>60</v>
      </c>
      <c r="K70">
        <v>60</v>
      </c>
      <c r="L70">
        <v>60</v>
      </c>
      <c r="M70" s="23">
        <v>0</v>
      </c>
      <c r="AQ70" s="1" t="s">
        <v>707</v>
      </c>
    </row>
    <row r="71" spans="1:48" x14ac:dyDescent="0.3">
      <c r="A71" s="22" t="s">
        <v>924</v>
      </c>
      <c r="B71" t="s">
        <v>1215</v>
      </c>
      <c r="C71" t="s">
        <v>1215</v>
      </c>
      <c r="D71" t="s">
        <v>1215</v>
      </c>
      <c r="E71" t="s">
        <v>1215</v>
      </c>
      <c r="F71" t="s">
        <v>1215</v>
      </c>
      <c r="G71" t="s">
        <v>48</v>
      </c>
      <c r="H71" t="s">
        <v>1215</v>
      </c>
      <c r="I71">
        <v>2</v>
      </c>
      <c r="J71">
        <v>60</v>
      </c>
      <c r="K71">
        <v>120</v>
      </c>
      <c r="L71">
        <v>120</v>
      </c>
      <c r="M71" s="23">
        <v>0</v>
      </c>
      <c r="AQ71" s="1" t="s">
        <v>286</v>
      </c>
    </row>
    <row r="72" spans="1:48" x14ac:dyDescent="0.3">
      <c r="A72" s="22" t="s">
        <v>925</v>
      </c>
      <c r="B72" t="s">
        <v>1215</v>
      </c>
      <c r="C72" t="s">
        <v>1215</v>
      </c>
      <c r="D72" t="s">
        <v>1215</v>
      </c>
      <c r="E72" t="s">
        <v>1215</v>
      </c>
      <c r="F72" t="s">
        <v>1215</v>
      </c>
      <c r="G72" t="s">
        <v>30</v>
      </c>
      <c r="H72" t="s">
        <v>525</v>
      </c>
      <c r="I72">
        <v>1</v>
      </c>
      <c r="J72">
        <v>60</v>
      </c>
      <c r="K72">
        <v>60</v>
      </c>
      <c r="L72">
        <v>60</v>
      </c>
      <c r="M72" s="23">
        <v>0</v>
      </c>
      <c r="AQ72" s="1" t="s">
        <v>57</v>
      </c>
    </row>
    <row r="73" spans="1:48" x14ac:dyDescent="0.3">
      <c r="A73" s="22" t="s">
        <v>926</v>
      </c>
      <c r="B73" t="s">
        <v>1215</v>
      </c>
      <c r="C73" t="s">
        <v>1215</v>
      </c>
      <c r="D73" t="s">
        <v>1215</v>
      </c>
      <c r="E73" t="s">
        <v>1215</v>
      </c>
      <c r="F73" t="s">
        <v>1215</v>
      </c>
      <c r="G73" t="s">
        <v>30</v>
      </c>
      <c r="H73" t="s">
        <v>455</v>
      </c>
      <c r="I73">
        <v>2</v>
      </c>
      <c r="J73">
        <v>60</v>
      </c>
      <c r="K73">
        <v>120</v>
      </c>
      <c r="L73">
        <v>120</v>
      </c>
      <c r="M73" s="23">
        <v>0</v>
      </c>
      <c r="AQ73" s="1" t="s">
        <v>369</v>
      </c>
    </row>
    <row r="74" spans="1:48" x14ac:dyDescent="0.3">
      <c r="A74" s="22" t="s">
        <v>927</v>
      </c>
      <c r="B74" t="s">
        <v>1215</v>
      </c>
      <c r="C74" t="s">
        <v>1215</v>
      </c>
      <c r="D74" t="s">
        <v>1215</v>
      </c>
      <c r="E74" t="s">
        <v>1215</v>
      </c>
      <c r="F74" t="s">
        <v>1215</v>
      </c>
      <c r="G74" t="s">
        <v>30</v>
      </c>
      <c r="H74" t="s">
        <v>281</v>
      </c>
      <c r="I74">
        <v>1</v>
      </c>
      <c r="J74">
        <v>60</v>
      </c>
      <c r="K74">
        <v>60</v>
      </c>
      <c r="L74">
        <v>60</v>
      </c>
      <c r="M74" s="23">
        <v>0</v>
      </c>
      <c r="AQ74" s="1" t="s">
        <v>720</v>
      </c>
    </row>
    <row r="75" spans="1:48" x14ac:dyDescent="0.3">
      <c r="A75" s="22" t="s">
        <v>928</v>
      </c>
      <c r="B75" t="s">
        <v>1215</v>
      </c>
      <c r="C75" t="s">
        <v>1215</v>
      </c>
      <c r="D75" t="s">
        <v>1215</v>
      </c>
      <c r="E75" t="s">
        <v>1215</v>
      </c>
      <c r="F75" t="s">
        <v>1215</v>
      </c>
      <c r="G75" t="s">
        <v>48</v>
      </c>
      <c r="H75" t="s">
        <v>526</v>
      </c>
      <c r="I75">
        <v>1</v>
      </c>
      <c r="J75">
        <v>60</v>
      </c>
      <c r="K75">
        <v>60</v>
      </c>
      <c r="L75">
        <v>60</v>
      </c>
      <c r="M75" s="23">
        <v>0</v>
      </c>
      <c r="AQ75" s="1" t="s">
        <v>177</v>
      </c>
    </row>
    <row r="76" spans="1:48" x14ac:dyDescent="0.3">
      <c r="A76" s="22" t="s">
        <v>929</v>
      </c>
      <c r="B76" t="s">
        <v>527</v>
      </c>
      <c r="C76" t="s">
        <v>9</v>
      </c>
      <c r="D76" t="s">
        <v>10</v>
      </c>
      <c r="E76" t="s">
        <v>528</v>
      </c>
      <c r="F76" t="s">
        <v>1215</v>
      </c>
      <c r="G76" t="s">
        <v>48</v>
      </c>
      <c r="H76" t="s">
        <v>529</v>
      </c>
      <c r="I76">
        <v>4</v>
      </c>
      <c r="J76">
        <v>60</v>
      </c>
      <c r="K76">
        <v>240</v>
      </c>
      <c r="L76">
        <v>240</v>
      </c>
      <c r="M76" s="23">
        <v>0</v>
      </c>
      <c r="AQ76" s="1" t="s">
        <v>245</v>
      </c>
    </row>
    <row r="77" spans="1:48" x14ac:dyDescent="0.3">
      <c r="A77" s="22" t="s">
        <v>930</v>
      </c>
      <c r="B77" t="s">
        <v>530</v>
      </c>
      <c r="C77" t="s">
        <v>9</v>
      </c>
      <c r="D77" t="s">
        <v>10</v>
      </c>
      <c r="E77" t="s">
        <v>531</v>
      </c>
      <c r="F77" t="s">
        <v>532</v>
      </c>
      <c r="G77" t="s">
        <v>48</v>
      </c>
      <c r="H77" t="s">
        <v>533</v>
      </c>
      <c r="I77">
        <v>2</v>
      </c>
      <c r="J77">
        <v>60</v>
      </c>
      <c r="K77">
        <v>120</v>
      </c>
      <c r="L77">
        <v>120</v>
      </c>
      <c r="M77" s="23">
        <v>0</v>
      </c>
      <c r="AQ77" s="1" t="s">
        <v>148</v>
      </c>
    </row>
    <row r="78" spans="1:48" x14ac:dyDescent="0.3">
      <c r="A78" s="22" t="s">
        <v>931</v>
      </c>
      <c r="B78" t="s">
        <v>534</v>
      </c>
      <c r="C78" t="s">
        <v>9</v>
      </c>
      <c r="D78" t="s">
        <v>10</v>
      </c>
      <c r="E78" t="s">
        <v>535</v>
      </c>
      <c r="F78" t="s">
        <v>1215</v>
      </c>
      <c r="G78" t="s">
        <v>13</v>
      </c>
      <c r="H78" t="s">
        <v>536</v>
      </c>
      <c r="I78">
        <v>1</v>
      </c>
      <c r="J78">
        <v>60</v>
      </c>
      <c r="K78">
        <v>60</v>
      </c>
      <c r="L78">
        <v>60</v>
      </c>
      <c r="M78" s="23">
        <v>0</v>
      </c>
      <c r="AQ78" s="1" t="s">
        <v>619</v>
      </c>
    </row>
    <row r="79" spans="1:48" x14ac:dyDescent="0.3">
      <c r="A79" s="22" t="s">
        <v>932</v>
      </c>
      <c r="B79" t="s">
        <v>537</v>
      </c>
      <c r="C79" t="s">
        <v>62</v>
      </c>
      <c r="D79" t="s">
        <v>10</v>
      </c>
      <c r="E79" t="s">
        <v>538</v>
      </c>
      <c r="F79" t="s">
        <v>539</v>
      </c>
      <c r="G79" t="s">
        <v>48</v>
      </c>
      <c r="H79" t="s">
        <v>540</v>
      </c>
      <c r="I79">
        <v>1</v>
      </c>
      <c r="J79">
        <v>60</v>
      </c>
      <c r="K79">
        <v>60</v>
      </c>
      <c r="L79">
        <v>0</v>
      </c>
      <c r="M79" s="23">
        <v>60</v>
      </c>
      <c r="AQ79" s="1" t="s">
        <v>75</v>
      </c>
    </row>
    <row r="80" spans="1:48" x14ac:dyDescent="0.3">
      <c r="A80" s="22" t="s">
        <v>933</v>
      </c>
      <c r="B80" t="s">
        <v>166</v>
      </c>
      <c r="C80" t="s">
        <v>9</v>
      </c>
      <c r="D80" t="s">
        <v>10</v>
      </c>
      <c r="E80" t="s">
        <v>167</v>
      </c>
      <c r="F80" t="s">
        <v>1215</v>
      </c>
      <c r="G80" t="s">
        <v>30</v>
      </c>
      <c r="H80" t="s">
        <v>168</v>
      </c>
      <c r="I80">
        <v>7</v>
      </c>
      <c r="J80">
        <v>100</v>
      </c>
      <c r="K80">
        <v>700</v>
      </c>
      <c r="L80">
        <v>700</v>
      </c>
      <c r="M80" s="23">
        <v>0</v>
      </c>
      <c r="AQ80" s="1" t="s">
        <v>544</v>
      </c>
    </row>
    <row r="81" spans="1:43" x14ac:dyDescent="0.3">
      <c r="A81" s="22" t="s">
        <v>934</v>
      </c>
      <c r="B81" t="s">
        <v>389</v>
      </c>
      <c r="C81" t="s">
        <v>62</v>
      </c>
      <c r="D81" t="s">
        <v>10</v>
      </c>
      <c r="E81" t="s">
        <v>390</v>
      </c>
      <c r="F81" t="s">
        <v>1215</v>
      </c>
      <c r="G81" t="s">
        <v>48</v>
      </c>
      <c r="H81" t="s">
        <v>541</v>
      </c>
      <c r="I81">
        <v>1</v>
      </c>
      <c r="J81">
        <v>60</v>
      </c>
      <c r="K81">
        <v>60</v>
      </c>
      <c r="L81">
        <v>60</v>
      </c>
      <c r="M81" s="23">
        <v>0</v>
      </c>
      <c r="AQ81" s="1" t="s">
        <v>150</v>
      </c>
    </row>
    <row r="82" spans="1:43" x14ac:dyDescent="0.3">
      <c r="A82" s="22" t="s">
        <v>935</v>
      </c>
      <c r="B82" t="s">
        <v>542</v>
      </c>
      <c r="C82" t="s">
        <v>9</v>
      </c>
      <c r="D82" t="s">
        <v>10</v>
      </c>
      <c r="E82" t="s">
        <v>543</v>
      </c>
      <c r="F82" t="s">
        <v>1215</v>
      </c>
      <c r="G82" t="s">
        <v>48</v>
      </c>
      <c r="H82" t="s">
        <v>544</v>
      </c>
      <c r="I82">
        <v>2</v>
      </c>
      <c r="J82">
        <v>60</v>
      </c>
      <c r="K82">
        <v>120</v>
      </c>
      <c r="L82">
        <v>120</v>
      </c>
      <c r="M82" s="23">
        <v>0</v>
      </c>
      <c r="AQ82" s="1" t="s">
        <v>590</v>
      </c>
    </row>
    <row r="83" spans="1:43" x14ac:dyDescent="0.3">
      <c r="A83" s="22" t="s">
        <v>936</v>
      </c>
      <c r="B83" t="s">
        <v>545</v>
      </c>
      <c r="C83" t="s">
        <v>546</v>
      </c>
      <c r="D83" t="s">
        <v>10</v>
      </c>
      <c r="E83" t="s">
        <v>547</v>
      </c>
      <c r="F83" t="s">
        <v>548</v>
      </c>
      <c r="G83" t="s">
        <v>30</v>
      </c>
      <c r="H83" t="s">
        <v>281</v>
      </c>
      <c r="I83">
        <v>1</v>
      </c>
      <c r="J83">
        <v>60</v>
      </c>
      <c r="K83">
        <v>60</v>
      </c>
      <c r="L83">
        <v>60</v>
      </c>
      <c r="M83" s="23">
        <v>0</v>
      </c>
      <c r="AQ83" s="1" t="s">
        <v>405</v>
      </c>
    </row>
    <row r="84" spans="1:43" x14ac:dyDescent="0.3">
      <c r="A84" s="22" t="s">
        <v>937</v>
      </c>
      <c r="B84" t="s">
        <v>549</v>
      </c>
      <c r="C84" t="s">
        <v>550</v>
      </c>
      <c r="D84" t="s">
        <v>10</v>
      </c>
      <c r="E84" t="s">
        <v>551</v>
      </c>
      <c r="F84" t="s">
        <v>1215</v>
      </c>
      <c r="G84" t="s">
        <v>48</v>
      </c>
      <c r="H84" t="s">
        <v>1215</v>
      </c>
      <c r="I84">
        <v>3</v>
      </c>
      <c r="J84">
        <v>60</v>
      </c>
      <c r="K84">
        <v>180</v>
      </c>
      <c r="L84">
        <v>180</v>
      </c>
      <c r="M84" s="23">
        <v>0</v>
      </c>
      <c r="AQ84" s="1" t="s">
        <v>573</v>
      </c>
    </row>
    <row r="85" spans="1:43" x14ac:dyDescent="0.3">
      <c r="A85" s="22" t="s">
        <v>938</v>
      </c>
      <c r="B85" t="s">
        <v>552</v>
      </c>
      <c r="C85" t="s">
        <v>9</v>
      </c>
      <c r="D85" t="s">
        <v>10</v>
      </c>
      <c r="E85" t="s">
        <v>553</v>
      </c>
      <c r="F85" t="s">
        <v>1215</v>
      </c>
      <c r="G85" t="s">
        <v>13</v>
      </c>
      <c r="H85" t="s">
        <v>1215</v>
      </c>
      <c r="I85">
        <v>1</v>
      </c>
      <c r="J85">
        <v>60</v>
      </c>
      <c r="K85">
        <v>60</v>
      </c>
      <c r="L85">
        <v>60</v>
      </c>
      <c r="M85" s="23">
        <v>0</v>
      </c>
      <c r="AQ85" s="1" t="s">
        <v>65</v>
      </c>
    </row>
    <row r="86" spans="1:43" x14ac:dyDescent="0.3">
      <c r="A86" s="22" t="s">
        <v>939</v>
      </c>
      <c r="B86" t="s">
        <v>1215</v>
      </c>
      <c r="C86" t="s">
        <v>1215</v>
      </c>
      <c r="D86" t="s">
        <v>1215</v>
      </c>
      <c r="E86" t="s">
        <v>1215</v>
      </c>
      <c r="F86" t="s">
        <v>1215</v>
      </c>
      <c r="G86" t="s">
        <v>48</v>
      </c>
      <c r="H86" t="s">
        <v>1215</v>
      </c>
      <c r="I86">
        <v>1</v>
      </c>
      <c r="J86">
        <v>60</v>
      </c>
      <c r="K86">
        <v>60</v>
      </c>
      <c r="L86">
        <v>60</v>
      </c>
      <c r="M86" s="23">
        <v>0</v>
      </c>
      <c r="AQ86" s="1" t="s">
        <v>726</v>
      </c>
    </row>
    <row r="87" spans="1:43" x14ac:dyDescent="0.3">
      <c r="A87" s="22" t="s">
        <v>940</v>
      </c>
      <c r="B87" t="s">
        <v>1215</v>
      </c>
      <c r="C87" t="s">
        <v>1215</v>
      </c>
      <c r="D87" t="s">
        <v>1215</v>
      </c>
      <c r="E87" t="s">
        <v>1215</v>
      </c>
      <c r="F87" t="s">
        <v>1215</v>
      </c>
      <c r="G87" t="s">
        <v>48</v>
      </c>
      <c r="H87" t="s">
        <v>1215</v>
      </c>
      <c r="I87">
        <v>1</v>
      </c>
      <c r="J87">
        <v>60</v>
      </c>
      <c r="K87">
        <v>60</v>
      </c>
      <c r="L87">
        <v>60</v>
      </c>
      <c r="M87" s="23">
        <v>0</v>
      </c>
      <c r="AQ87" s="1" t="s">
        <v>303</v>
      </c>
    </row>
    <row r="88" spans="1:43" x14ac:dyDescent="0.3">
      <c r="A88" s="22" t="s">
        <v>941</v>
      </c>
      <c r="B88" t="s">
        <v>1215</v>
      </c>
      <c r="C88" t="s">
        <v>1215</v>
      </c>
      <c r="D88" t="s">
        <v>1215</v>
      </c>
      <c r="E88" t="s">
        <v>1215</v>
      </c>
      <c r="F88" t="s">
        <v>1215</v>
      </c>
      <c r="G88" t="s">
        <v>48</v>
      </c>
      <c r="H88" t="s">
        <v>554</v>
      </c>
      <c r="I88">
        <v>4</v>
      </c>
      <c r="J88">
        <v>60</v>
      </c>
      <c r="K88">
        <v>240</v>
      </c>
      <c r="L88">
        <v>240</v>
      </c>
      <c r="M88" s="23">
        <v>0</v>
      </c>
      <c r="AQ88" s="1" t="s">
        <v>336</v>
      </c>
    </row>
    <row r="89" spans="1:43" x14ac:dyDescent="0.3">
      <c r="A89" s="22" t="s">
        <v>942</v>
      </c>
      <c r="B89" t="s">
        <v>555</v>
      </c>
      <c r="C89" t="s">
        <v>193</v>
      </c>
      <c r="D89" t="s">
        <v>10</v>
      </c>
      <c r="E89" t="s">
        <v>556</v>
      </c>
      <c r="F89" t="s">
        <v>1215</v>
      </c>
      <c r="G89" t="s">
        <v>48</v>
      </c>
      <c r="H89" t="s">
        <v>1215</v>
      </c>
      <c r="I89">
        <v>1</v>
      </c>
      <c r="J89">
        <v>60</v>
      </c>
      <c r="K89">
        <v>60</v>
      </c>
      <c r="L89">
        <v>60</v>
      </c>
      <c r="M89" s="23">
        <v>0</v>
      </c>
      <c r="AQ89" s="1" t="s">
        <v>789</v>
      </c>
    </row>
    <row r="90" spans="1:43" x14ac:dyDescent="0.3">
      <c r="A90" s="22" t="s">
        <v>943</v>
      </c>
      <c r="B90" t="s">
        <v>1215</v>
      </c>
      <c r="C90" t="s">
        <v>1215</v>
      </c>
      <c r="D90" t="s">
        <v>1215</v>
      </c>
      <c r="E90" t="s">
        <v>1215</v>
      </c>
      <c r="F90" t="s">
        <v>183</v>
      </c>
      <c r="G90" t="s">
        <v>48</v>
      </c>
      <c r="H90" t="s">
        <v>557</v>
      </c>
      <c r="I90">
        <v>1</v>
      </c>
      <c r="J90">
        <v>60</v>
      </c>
      <c r="K90">
        <v>60</v>
      </c>
      <c r="L90">
        <v>60</v>
      </c>
      <c r="M90" s="23">
        <v>0</v>
      </c>
      <c r="AQ90" s="1" t="s">
        <v>725</v>
      </c>
    </row>
    <row r="91" spans="1:43" x14ac:dyDescent="0.3">
      <c r="A91" s="22" t="s">
        <v>944</v>
      </c>
      <c r="B91" t="s">
        <v>290</v>
      </c>
      <c r="C91" t="s">
        <v>9</v>
      </c>
      <c r="D91" t="s">
        <v>10</v>
      </c>
      <c r="E91" t="s">
        <v>291</v>
      </c>
      <c r="F91" t="s">
        <v>154</v>
      </c>
      <c r="G91" t="s">
        <v>48</v>
      </c>
      <c r="H91" t="s">
        <v>558</v>
      </c>
      <c r="I91">
        <v>1</v>
      </c>
      <c r="J91">
        <v>60</v>
      </c>
      <c r="K91">
        <v>60</v>
      </c>
      <c r="L91">
        <v>60</v>
      </c>
      <c r="M91" s="23">
        <v>0</v>
      </c>
      <c r="AQ91" s="1" t="s">
        <v>141</v>
      </c>
    </row>
    <row r="92" spans="1:43" x14ac:dyDescent="0.3">
      <c r="A92" s="22" t="s">
        <v>945</v>
      </c>
      <c r="B92" t="s">
        <v>1215</v>
      </c>
      <c r="C92" t="s">
        <v>1215</v>
      </c>
      <c r="D92" t="s">
        <v>1215</v>
      </c>
      <c r="E92" t="s">
        <v>1215</v>
      </c>
      <c r="F92" t="s">
        <v>559</v>
      </c>
      <c r="G92" t="s">
        <v>30</v>
      </c>
      <c r="H92" t="s">
        <v>289</v>
      </c>
      <c r="I92">
        <v>1</v>
      </c>
      <c r="J92">
        <v>60</v>
      </c>
      <c r="K92">
        <v>60</v>
      </c>
      <c r="L92">
        <v>60</v>
      </c>
      <c r="M92" s="23">
        <v>0</v>
      </c>
      <c r="AQ92" s="1" t="s">
        <v>554</v>
      </c>
    </row>
    <row r="93" spans="1:43" x14ac:dyDescent="0.3">
      <c r="A93" s="22" t="s">
        <v>946</v>
      </c>
      <c r="B93" t="s">
        <v>1215</v>
      </c>
      <c r="C93" t="s">
        <v>1215</v>
      </c>
      <c r="D93" t="s">
        <v>1215</v>
      </c>
      <c r="E93" t="s">
        <v>1215</v>
      </c>
      <c r="F93" t="s">
        <v>1215</v>
      </c>
      <c r="G93" t="s">
        <v>48</v>
      </c>
      <c r="H93" t="s">
        <v>560</v>
      </c>
      <c r="I93">
        <v>1</v>
      </c>
      <c r="J93">
        <v>60</v>
      </c>
      <c r="K93">
        <v>60</v>
      </c>
      <c r="L93">
        <v>60</v>
      </c>
      <c r="M93" s="23">
        <v>0</v>
      </c>
      <c r="AQ93" s="1" t="s">
        <v>799</v>
      </c>
    </row>
    <row r="94" spans="1:43" x14ac:dyDescent="0.3">
      <c r="A94" s="22" t="s">
        <v>947</v>
      </c>
      <c r="B94" t="s">
        <v>262</v>
      </c>
      <c r="C94" t="s">
        <v>9</v>
      </c>
      <c r="D94" t="s">
        <v>10</v>
      </c>
      <c r="E94" t="s">
        <v>263</v>
      </c>
      <c r="F94" t="s">
        <v>1215</v>
      </c>
      <c r="G94" t="s">
        <v>48</v>
      </c>
      <c r="H94" t="s">
        <v>261</v>
      </c>
      <c r="I94">
        <v>2</v>
      </c>
      <c r="J94">
        <v>100</v>
      </c>
      <c r="K94">
        <v>200</v>
      </c>
      <c r="L94">
        <v>200</v>
      </c>
      <c r="M94" s="23">
        <v>0</v>
      </c>
      <c r="AQ94" s="1" t="s">
        <v>816</v>
      </c>
    </row>
    <row r="95" spans="1:43" x14ac:dyDescent="0.3">
      <c r="A95" s="22" t="s">
        <v>948</v>
      </c>
      <c r="B95" t="s">
        <v>1215</v>
      </c>
      <c r="C95" t="s">
        <v>1215</v>
      </c>
      <c r="D95" t="s">
        <v>1215</v>
      </c>
      <c r="E95" t="s">
        <v>1215</v>
      </c>
      <c r="F95" t="s">
        <v>1215</v>
      </c>
      <c r="G95" t="s">
        <v>48</v>
      </c>
      <c r="H95" t="s">
        <v>1215</v>
      </c>
      <c r="I95">
        <v>1</v>
      </c>
      <c r="J95">
        <v>60</v>
      </c>
      <c r="K95">
        <v>60</v>
      </c>
      <c r="L95">
        <v>60</v>
      </c>
      <c r="M95" s="23">
        <v>0</v>
      </c>
      <c r="AQ95" s="1" t="s">
        <v>804</v>
      </c>
    </row>
    <row r="96" spans="1:43" x14ac:dyDescent="0.3">
      <c r="A96" s="22" t="s">
        <v>949</v>
      </c>
      <c r="B96" t="s">
        <v>1215</v>
      </c>
      <c r="C96" t="s">
        <v>1215</v>
      </c>
      <c r="D96" t="s">
        <v>1215</v>
      </c>
      <c r="E96" t="s">
        <v>1215</v>
      </c>
      <c r="F96" t="s">
        <v>1215</v>
      </c>
      <c r="G96" t="s">
        <v>30</v>
      </c>
      <c r="H96" t="s">
        <v>264</v>
      </c>
      <c r="I96">
        <v>2</v>
      </c>
      <c r="J96">
        <v>100</v>
      </c>
      <c r="K96">
        <v>200</v>
      </c>
      <c r="L96">
        <v>200</v>
      </c>
      <c r="M96" s="23">
        <v>0</v>
      </c>
      <c r="AQ96" s="1" t="s">
        <v>689</v>
      </c>
    </row>
    <row r="97" spans="1:43" x14ac:dyDescent="0.3">
      <c r="A97" s="22" t="s">
        <v>950</v>
      </c>
      <c r="B97" t="s">
        <v>1215</v>
      </c>
      <c r="C97" t="s">
        <v>1215</v>
      </c>
      <c r="D97" t="s">
        <v>1215</v>
      </c>
      <c r="E97" t="s">
        <v>1215</v>
      </c>
      <c r="F97" t="s">
        <v>1215</v>
      </c>
      <c r="G97" t="s">
        <v>48</v>
      </c>
      <c r="H97" t="s">
        <v>561</v>
      </c>
      <c r="I97">
        <v>1</v>
      </c>
      <c r="J97">
        <v>60</v>
      </c>
      <c r="K97">
        <v>60</v>
      </c>
      <c r="L97">
        <v>60</v>
      </c>
      <c r="M97" s="23">
        <v>0</v>
      </c>
      <c r="AQ97" s="1" t="s">
        <v>563</v>
      </c>
    </row>
    <row r="98" spans="1:43" x14ac:dyDescent="0.3">
      <c r="A98" s="22" t="s">
        <v>951</v>
      </c>
      <c r="B98" t="s">
        <v>1215</v>
      </c>
      <c r="C98" t="s">
        <v>1215</v>
      </c>
      <c r="D98" t="s">
        <v>1215</v>
      </c>
      <c r="E98" t="s">
        <v>1215</v>
      </c>
      <c r="F98" t="s">
        <v>1215</v>
      </c>
      <c r="G98" t="s">
        <v>30</v>
      </c>
      <c r="H98" t="s">
        <v>492</v>
      </c>
      <c r="I98">
        <v>1</v>
      </c>
      <c r="J98">
        <v>60</v>
      </c>
      <c r="K98">
        <v>60</v>
      </c>
      <c r="L98">
        <v>0</v>
      </c>
      <c r="M98" s="23">
        <v>60</v>
      </c>
      <c r="AQ98" s="1" t="s">
        <v>524</v>
      </c>
    </row>
    <row r="99" spans="1:43" x14ac:dyDescent="0.3">
      <c r="A99" s="22" t="s">
        <v>952</v>
      </c>
      <c r="B99" t="s">
        <v>484</v>
      </c>
      <c r="C99" t="s">
        <v>9</v>
      </c>
      <c r="D99" t="s">
        <v>10</v>
      </c>
      <c r="E99" t="s">
        <v>562</v>
      </c>
      <c r="F99" t="s">
        <v>1215</v>
      </c>
      <c r="G99" t="s">
        <v>48</v>
      </c>
      <c r="H99" t="s">
        <v>563</v>
      </c>
      <c r="I99">
        <v>1</v>
      </c>
      <c r="J99">
        <v>60</v>
      </c>
      <c r="K99">
        <v>60</v>
      </c>
      <c r="L99">
        <v>60</v>
      </c>
      <c r="M99" s="23">
        <v>0</v>
      </c>
      <c r="AQ99" s="1" t="s">
        <v>283</v>
      </c>
    </row>
    <row r="100" spans="1:43" x14ac:dyDescent="0.3">
      <c r="A100" s="22" t="s">
        <v>953</v>
      </c>
      <c r="B100" t="s">
        <v>290</v>
      </c>
      <c r="C100" t="s">
        <v>9</v>
      </c>
      <c r="D100" t="s">
        <v>10</v>
      </c>
      <c r="E100" t="s">
        <v>291</v>
      </c>
      <c r="F100" t="s">
        <v>1215</v>
      </c>
      <c r="G100" t="s">
        <v>48</v>
      </c>
      <c r="H100" t="s">
        <v>564</v>
      </c>
      <c r="I100">
        <v>1</v>
      </c>
      <c r="J100">
        <v>60</v>
      </c>
      <c r="K100">
        <v>60</v>
      </c>
      <c r="L100">
        <v>60</v>
      </c>
      <c r="M100" s="23">
        <v>0</v>
      </c>
      <c r="AQ100" s="1" t="s">
        <v>1219</v>
      </c>
    </row>
    <row r="101" spans="1:43" x14ac:dyDescent="0.3">
      <c r="A101" s="22" t="s">
        <v>954</v>
      </c>
      <c r="B101" t="s">
        <v>1215</v>
      </c>
      <c r="C101" t="s">
        <v>1215</v>
      </c>
      <c r="D101" t="s">
        <v>1215</v>
      </c>
      <c r="E101" t="s">
        <v>1215</v>
      </c>
      <c r="F101" t="s">
        <v>1215</v>
      </c>
      <c r="G101" t="s">
        <v>30</v>
      </c>
      <c r="H101" t="s">
        <v>565</v>
      </c>
      <c r="I101">
        <v>1</v>
      </c>
      <c r="J101">
        <v>60</v>
      </c>
      <c r="K101">
        <v>60</v>
      </c>
      <c r="L101">
        <v>60</v>
      </c>
      <c r="M101" s="23">
        <v>0</v>
      </c>
      <c r="AQ101" s="1" t="s">
        <v>654</v>
      </c>
    </row>
    <row r="102" spans="1:43" x14ac:dyDescent="0.3">
      <c r="A102" s="22" t="s">
        <v>955</v>
      </c>
      <c r="B102" t="s">
        <v>566</v>
      </c>
      <c r="C102" t="s">
        <v>567</v>
      </c>
      <c r="D102" t="s">
        <v>10</v>
      </c>
      <c r="E102" t="s">
        <v>568</v>
      </c>
      <c r="F102" t="s">
        <v>1215</v>
      </c>
      <c r="G102" t="s">
        <v>48</v>
      </c>
      <c r="H102" t="s">
        <v>569</v>
      </c>
      <c r="I102">
        <v>1</v>
      </c>
      <c r="J102">
        <v>60</v>
      </c>
      <c r="K102">
        <v>60</v>
      </c>
      <c r="L102">
        <v>60</v>
      </c>
      <c r="M102" s="23">
        <v>0</v>
      </c>
      <c r="AQ102" s="1" t="s">
        <v>489</v>
      </c>
    </row>
    <row r="103" spans="1:43" x14ac:dyDescent="0.3">
      <c r="A103" s="22" t="s">
        <v>956</v>
      </c>
      <c r="B103" t="s">
        <v>570</v>
      </c>
      <c r="C103" t="s">
        <v>237</v>
      </c>
      <c r="D103" t="s">
        <v>10</v>
      </c>
      <c r="E103" t="s">
        <v>571</v>
      </c>
      <c r="F103" t="s">
        <v>1215</v>
      </c>
      <c r="G103" t="s">
        <v>30</v>
      </c>
      <c r="H103" t="s">
        <v>572</v>
      </c>
      <c r="I103">
        <v>1</v>
      </c>
      <c r="J103">
        <v>60</v>
      </c>
      <c r="K103">
        <v>60</v>
      </c>
      <c r="L103">
        <v>60</v>
      </c>
      <c r="M103" s="23">
        <v>0</v>
      </c>
      <c r="AQ103" s="1" t="s">
        <v>86</v>
      </c>
    </row>
    <row r="104" spans="1:43" x14ac:dyDescent="0.3">
      <c r="A104" s="22" t="s">
        <v>957</v>
      </c>
      <c r="B104" t="s">
        <v>1215</v>
      </c>
      <c r="C104" t="s">
        <v>1215</v>
      </c>
      <c r="D104" t="s">
        <v>1215</v>
      </c>
      <c r="E104" t="s">
        <v>1215</v>
      </c>
      <c r="F104" t="s">
        <v>1215</v>
      </c>
      <c r="G104" t="s">
        <v>48</v>
      </c>
      <c r="H104" t="s">
        <v>573</v>
      </c>
      <c r="I104">
        <v>1</v>
      </c>
      <c r="J104">
        <v>60</v>
      </c>
      <c r="K104">
        <v>60</v>
      </c>
      <c r="L104">
        <v>60</v>
      </c>
      <c r="M104" s="23">
        <v>0</v>
      </c>
      <c r="AQ104" s="1" t="s">
        <v>127</v>
      </c>
    </row>
    <row r="105" spans="1:43" x14ac:dyDescent="0.3">
      <c r="A105" s="22" t="s">
        <v>958</v>
      </c>
      <c r="B105" t="s">
        <v>574</v>
      </c>
      <c r="C105" t="s">
        <v>9</v>
      </c>
      <c r="D105" t="s">
        <v>10</v>
      </c>
      <c r="E105" t="s">
        <v>575</v>
      </c>
      <c r="F105" t="s">
        <v>1215</v>
      </c>
      <c r="G105" t="s">
        <v>30</v>
      </c>
      <c r="H105" t="s">
        <v>576</v>
      </c>
      <c r="I105">
        <v>1</v>
      </c>
      <c r="J105">
        <v>60</v>
      </c>
      <c r="K105">
        <v>60</v>
      </c>
      <c r="L105">
        <v>60</v>
      </c>
      <c r="M105" s="23">
        <v>0</v>
      </c>
      <c r="AQ105" s="1" t="s">
        <v>499</v>
      </c>
    </row>
    <row r="106" spans="1:43" x14ac:dyDescent="0.3">
      <c r="A106" s="22" t="s">
        <v>959</v>
      </c>
      <c r="B106" t="s">
        <v>577</v>
      </c>
      <c r="C106" t="s">
        <v>62</v>
      </c>
      <c r="D106" t="s">
        <v>10</v>
      </c>
      <c r="E106" t="s">
        <v>578</v>
      </c>
      <c r="F106" t="s">
        <v>97</v>
      </c>
      <c r="G106" t="s">
        <v>48</v>
      </c>
      <c r="H106" t="s">
        <v>1215</v>
      </c>
      <c r="I106">
        <v>2</v>
      </c>
      <c r="J106">
        <v>60</v>
      </c>
      <c r="K106">
        <v>120</v>
      </c>
      <c r="L106">
        <v>0</v>
      </c>
      <c r="M106" s="23">
        <v>120</v>
      </c>
      <c r="AQ106" s="1" t="s">
        <v>445</v>
      </c>
    </row>
    <row r="107" spans="1:43" x14ac:dyDescent="0.3">
      <c r="A107" s="22" t="s">
        <v>960</v>
      </c>
      <c r="B107" t="s">
        <v>579</v>
      </c>
      <c r="C107" t="s">
        <v>190</v>
      </c>
      <c r="D107" t="s">
        <v>10</v>
      </c>
      <c r="E107" t="s">
        <v>580</v>
      </c>
      <c r="F107" t="s">
        <v>1215</v>
      </c>
      <c r="G107" t="s">
        <v>48</v>
      </c>
      <c r="H107" t="s">
        <v>321</v>
      </c>
      <c r="I107">
        <v>1</v>
      </c>
      <c r="J107">
        <v>60</v>
      </c>
      <c r="K107">
        <v>60</v>
      </c>
      <c r="L107">
        <v>60</v>
      </c>
      <c r="M107" s="23">
        <v>0</v>
      </c>
      <c r="AQ107" s="1" t="s">
        <v>221</v>
      </c>
    </row>
    <row r="108" spans="1:43" x14ac:dyDescent="0.3">
      <c r="A108" s="22" t="s">
        <v>961</v>
      </c>
      <c r="B108" t="s">
        <v>49</v>
      </c>
      <c r="C108" t="s">
        <v>9</v>
      </c>
      <c r="D108" t="s">
        <v>10</v>
      </c>
      <c r="E108" t="s">
        <v>50</v>
      </c>
      <c r="F108" t="s">
        <v>1215</v>
      </c>
      <c r="G108" t="s">
        <v>48</v>
      </c>
      <c r="H108" t="s">
        <v>261</v>
      </c>
      <c r="I108">
        <v>1</v>
      </c>
      <c r="J108">
        <v>60</v>
      </c>
      <c r="K108">
        <v>60</v>
      </c>
      <c r="L108">
        <v>60</v>
      </c>
      <c r="M108" s="23">
        <v>0</v>
      </c>
      <c r="AQ108" s="1" t="s">
        <v>223</v>
      </c>
    </row>
    <row r="109" spans="1:43" x14ac:dyDescent="0.3">
      <c r="A109" s="22" t="s">
        <v>962</v>
      </c>
      <c r="B109" t="s">
        <v>49</v>
      </c>
      <c r="C109" t="s">
        <v>9</v>
      </c>
      <c r="D109" t="s">
        <v>10</v>
      </c>
      <c r="E109" t="s">
        <v>282</v>
      </c>
      <c r="F109" t="s">
        <v>1215</v>
      </c>
      <c r="G109" t="s">
        <v>48</v>
      </c>
      <c r="H109" t="s">
        <v>581</v>
      </c>
      <c r="I109">
        <v>1</v>
      </c>
      <c r="J109">
        <v>60</v>
      </c>
      <c r="K109">
        <v>60</v>
      </c>
      <c r="L109">
        <v>60</v>
      </c>
      <c r="M109" s="23">
        <v>0</v>
      </c>
      <c r="AQ109" s="1" t="s">
        <v>163</v>
      </c>
    </row>
    <row r="110" spans="1:43" x14ac:dyDescent="0.3">
      <c r="A110" s="22" t="s">
        <v>963</v>
      </c>
      <c r="B110" t="s">
        <v>397</v>
      </c>
      <c r="C110" t="s">
        <v>62</v>
      </c>
      <c r="D110" t="s">
        <v>10</v>
      </c>
      <c r="E110" t="s">
        <v>582</v>
      </c>
      <c r="F110" t="s">
        <v>267</v>
      </c>
      <c r="G110" t="s">
        <v>13</v>
      </c>
      <c r="H110" t="s">
        <v>583</v>
      </c>
      <c r="I110">
        <v>1</v>
      </c>
      <c r="J110">
        <v>60</v>
      </c>
      <c r="K110">
        <v>60</v>
      </c>
      <c r="L110">
        <v>60</v>
      </c>
      <c r="M110" s="23">
        <v>0</v>
      </c>
      <c r="AQ110" s="1" t="s">
        <v>832</v>
      </c>
    </row>
    <row r="111" spans="1:43" x14ac:dyDescent="0.3">
      <c r="A111" s="22" t="s">
        <v>964</v>
      </c>
      <c r="B111" t="s">
        <v>584</v>
      </c>
      <c r="C111" t="s">
        <v>585</v>
      </c>
      <c r="D111" t="s">
        <v>10</v>
      </c>
      <c r="E111" t="s">
        <v>586</v>
      </c>
      <c r="F111" t="s">
        <v>1215</v>
      </c>
      <c r="G111" t="s">
        <v>13</v>
      </c>
      <c r="H111" t="s">
        <v>120</v>
      </c>
      <c r="I111">
        <v>1</v>
      </c>
      <c r="J111">
        <v>60</v>
      </c>
      <c r="K111">
        <v>60</v>
      </c>
      <c r="L111">
        <v>60</v>
      </c>
      <c r="M111" s="23">
        <v>0</v>
      </c>
      <c r="AQ111" s="1" t="s">
        <v>771</v>
      </c>
    </row>
    <row r="112" spans="1:43" x14ac:dyDescent="0.3">
      <c r="A112" s="22" t="s">
        <v>965</v>
      </c>
      <c r="B112" t="s">
        <v>1215</v>
      </c>
      <c r="C112" t="s">
        <v>1215</v>
      </c>
      <c r="D112" t="s">
        <v>1215</v>
      </c>
      <c r="E112" t="s">
        <v>1215</v>
      </c>
      <c r="F112" t="s">
        <v>1215</v>
      </c>
      <c r="G112" t="s">
        <v>30</v>
      </c>
      <c r="H112" t="s">
        <v>587</v>
      </c>
      <c r="I112">
        <v>1</v>
      </c>
      <c r="J112">
        <v>60</v>
      </c>
      <c r="K112">
        <v>60</v>
      </c>
      <c r="L112">
        <v>60</v>
      </c>
      <c r="M112" s="23">
        <v>0</v>
      </c>
      <c r="AQ112" s="1" t="s">
        <v>675</v>
      </c>
    </row>
    <row r="113" spans="1:43" x14ac:dyDescent="0.3">
      <c r="A113" s="22" t="s">
        <v>966</v>
      </c>
      <c r="B113" t="s">
        <v>588</v>
      </c>
      <c r="C113" t="s">
        <v>9</v>
      </c>
      <c r="D113" t="s">
        <v>10</v>
      </c>
      <c r="E113" t="s">
        <v>589</v>
      </c>
      <c r="F113" t="s">
        <v>183</v>
      </c>
      <c r="G113" t="s">
        <v>13</v>
      </c>
      <c r="H113" t="s">
        <v>590</v>
      </c>
      <c r="I113">
        <v>1</v>
      </c>
      <c r="J113">
        <v>60</v>
      </c>
      <c r="K113">
        <v>60</v>
      </c>
      <c r="L113">
        <v>60</v>
      </c>
      <c r="M113" s="23">
        <v>0</v>
      </c>
      <c r="AQ113" s="1" t="s">
        <v>37</v>
      </c>
    </row>
    <row r="114" spans="1:43" x14ac:dyDescent="0.3">
      <c r="A114" s="22" t="s">
        <v>967</v>
      </c>
      <c r="B114" t="s">
        <v>1215</v>
      </c>
      <c r="C114" t="s">
        <v>1215</v>
      </c>
      <c r="D114" t="s">
        <v>1215</v>
      </c>
      <c r="E114" t="s">
        <v>1215</v>
      </c>
      <c r="F114" t="s">
        <v>1215</v>
      </c>
      <c r="G114" t="s">
        <v>48</v>
      </c>
      <c r="H114" t="s">
        <v>591</v>
      </c>
      <c r="I114">
        <v>1</v>
      </c>
      <c r="J114">
        <v>60</v>
      </c>
      <c r="K114">
        <v>60</v>
      </c>
      <c r="L114">
        <v>60</v>
      </c>
      <c r="M114" s="23">
        <v>0</v>
      </c>
      <c r="AQ114" s="1" t="s">
        <v>78</v>
      </c>
    </row>
    <row r="115" spans="1:43" x14ac:dyDescent="0.3">
      <c r="A115" s="22" t="s">
        <v>968</v>
      </c>
      <c r="B115" t="s">
        <v>1215</v>
      </c>
      <c r="C115" t="s">
        <v>1215</v>
      </c>
      <c r="D115" t="s">
        <v>1215</v>
      </c>
      <c r="E115" t="s">
        <v>1215</v>
      </c>
      <c r="F115" t="s">
        <v>1215</v>
      </c>
      <c r="G115" t="s">
        <v>30</v>
      </c>
      <c r="H115" t="s">
        <v>592</v>
      </c>
      <c r="I115">
        <v>1</v>
      </c>
      <c r="J115">
        <v>60</v>
      </c>
      <c r="K115">
        <v>60</v>
      </c>
      <c r="L115">
        <v>60</v>
      </c>
      <c r="M115" s="23">
        <v>0</v>
      </c>
      <c r="AQ115" s="1" t="s">
        <v>808</v>
      </c>
    </row>
    <row r="116" spans="1:43" x14ac:dyDescent="0.3">
      <c r="A116" s="22" t="s">
        <v>969</v>
      </c>
      <c r="B116" t="s">
        <v>169</v>
      </c>
      <c r="C116" t="s">
        <v>62</v>
      </c>
      <c r="D116" t="s">
        <v>10</v>
      </c>
      <c r="E116" t="s">
        <v>170</v>
      </c>
      <c r="F116" t="s">
        <v>171</v>
      </c>
      <c r="G116" t="s">
        <v>48</v>
      </c>
      <c r="H116" t="s">
        <v>172</v>
      </c>
      <c r="I116">
        <v>4</v>
      </c>
      <c r="J116">
        <v>100</v>
      </c>
      <c r="K116">
        <v>400</v>
      </c>
      <c r="L116">
        <v>0</v>
      </c>
      <c r="M116" s="23">
        <v>400</v>
      </c>
      <c r="AQ116" s="1" t="s">
        <v>325</v>
      </c>
    </row>
    <row r="117" spans="1:43" x14ac:dyDescent="0.3">
      <c r="A117" s="22" t="s">
        <v>970</v>
      </c>
      <c r="B117" t="s">
        <v>46</v>
      </c>
      <c r="C117" t="s">
        <v>9</v>
      </c>
      <c r="D117" t="s">
        <v>10</v>
      </c>
      <c r="E117" t="s">
        <v>47</v>
      </c>
      <c r="F117" t="s">
        <v>97</v>
      </c>
      <c r="G117" t="s">
        <v>48</v>
      </c>
      <c r="H117" t="s">
        <v>593</v>
      </c>
      <c r="I117">
        <v>1</v>
      </c>
      <c r="J117">
        <v>60</v>
      </c>
      <c r="K117">
        <v>60</v>
      </c>
      <c r="L117">
        <v>0</v>
      </c>
      <c r="M117" s="23">
        <v>60</v>
      </c>
      <c r="AQ117" s="1" t="s">
        <v>359</v>
      </c>
    </row>
    <row r="118" spans="1:43" x14ac:dyDescent="0.3">
      <c r="A118" s="22" t="s">
        <v>971</v>
      </c>
      <c r="B118" t="s">
        <v>356</v>
      </c>
      <c r="C118" t="s">
        <v>323</v>
      </c>
      <c r="D118" t="s">
        <v>10</v>
      </c>
      <c r="E118" t="s">
        <v>357</v>
      </c>
      <c r="F118" t="s">
        <v>1215</v>
      </c>
      <c r="G118" t="s">
        <v>30</v>
      </c>
      <c r="H118" t="s">
        <v>455</v>
      </c>
      <c r="I118">
        <v>2</v>
      </c>
      <c r="J118">
        <v>60</v>
      </c>
      <c r="K118">
        <v>120</v>
      </c>
      <c r="L118">
        <v>120</v>
      </c>
      <c r="M118" s="23">
        <v>0</v>
      </c>
      <c r="AQ118" s="1" t="s">
        <v>31</v>
      </c>
    </row>
    <row r="119" spans="1:43" x14ac:dyDescent="0.3">
      <c r="A119" s="22" t="s">
        <v>972</v>
      </c>
      <c r="B119" t="s">
        <v>152</v>
      </c>
      <c r="C119" t="s">
        <v>9</v>
      </c>
      <c r="D119" t="s">
        <v>10</v>
      </c>
      <c r="E119" t="s">
        <v>594</v>
      </c>
      <c r="F119" t="s">
        <v>1215</v>
      </c>
      <c r="G119" t="s">
        <v>48</v>
      </c>
      <c r="H119" t="s">
        <v>261</v>
      </c>
      <c r="I119">
        <v>1</v>
      </c>
      <c r="J119">
        <v>60</v>
      </c>
      <c r="K119">
        <v>60</v>
      </c>
      <c r="L119">
        <v>0</v>
      </c>
      <c r="M119" s="23">
        <v>60</v>
      </c>
      <c r="AQ119" s="1" t="s">
        <v>60</v>
      </c>
    </row>
    <row r="120" spans="1:43" x14ac:dyDescent="0.3">
      <c r="A120" s="22" t="s">
        <v>973</v>
      </c>
      <c r="B120" t="s">
        <v>598</v>
      </c>
      <c r="C120" t="s">
        <v>9</v>
      </c>
      <c r="D120" t="s">
        <v>10</v>
      </c>
      <c r="E120" t="s">
        <v>599</v>
      </c>
      <c r="F120" t="s">
        <v>1215</v>
      </c>
      <c r="G120" t="s">
        <v>48</v>
      </c>
      <c r="H120" t="s">
        <v>1215</v>
      </c>
      <c r="I120">
        <v>1</v>
      </c>
      <c r="J120">
        <v>60</v>
      </c>
      <c r="K120">
        <v>60</v>
      </c>
      <c r="L120">
        <v>60</v>
      </c>
      <c r="M120" s="23">
        <v>0</v>
      </c>
      <c r="AQ120" s="1" t="s">
        <v>533</v>
      </c>
    </row>
    <row r="121" spans="1:43" x14ac:dyDescent="0.3">
      <c r="A121" s="22" t="s">
        <v>974</v>
      </c>
      <c r="B121" t="s">
        <v>265</v>
      </c>
      <c r="C121" t="s">
        <v>62</v>
      </c>
      <c r="D121" t="s">
        <v>10</v>
      </c>
      <c r="E121" t="s">
        <v>266</v>
      </c>
      <c r="F121" t="s">
        <v>267</v>
      </c>
      <c r="G121" t="s">
        <v>30</v>
      </c>
      <c r="H121" t="s">
        <v>268</v>
      </c>
      <c r="I121">
        <v>2</v>
      </c>
      <c r="J121">
        <v>100</v>
      </c>
      <c r="K121">
        <v>200</v>
      </c>
      <c r="L121">
        <v>200</v>
      </c>
      <c r="M121" s="23">
        <v>0</v>
      </c>
      <c r="AQ121" s="1" t="s">
        <v>144</v>
      </c>
    </row>
    <row r="122" spans="1:43" x14ac:dyDescent="0.3">
      <c r="A122" s="22" t="s">
        <v>975</v>
      </c>
      <c r="B122" t="s">
        <v>495</v>
      </c>
      <c r="C122" t="s">
        <v>9</v>
      </c>
      <c r="D122" t="s">
        <v>10</v>
      </c>
      <c r="E122" t="s">
        <v>496</v>
      </c>
      <c r="F122" t="s">
        <v>1215</v>
      </c>
      <c r="G122" t="s">
        <v>48</v>
      </c>
      <c r="H122" t="s">
        <v>1215</v>
      </c>
      <c r="I122">
        <v>1</v>
      </c>
      <c r="J122">
        <v>60</v>
      </c>
      <c r="K122">
        <v>60</v>
      </c>
      <c r="L122">
        <v>60</v>
      </c>
      <c r="M122" s="23">
        <v>0</v>
      </c>
      <c r="AQ122" s="1" t="s">
        <v>440</v>
      </c>
    </row>
    <row r="123" spans="1:43" x14ac:dyDescent="0.3">
      <c r="A123" s="22" t="s">
        <v>976</v>
      </c>
      <c r="B123" t="s">
        <v>1215</v>
      </c>
      <c r="C123" t="s">
        <v>1215</v>
      </c>
      <c r="D123" t="s">
        <v>1215</v>
      </c>
      <c r="E123" t="s">
        <v>1215</v>
      </c>
      <c r="F123" t="s">
        <v>1215</v>
      </c>
      <c r="G123" t="s">
        <v>48</v>
      </c>
      <c r="H123" t="s">
        <v>1215</v>
      </c>
      <c r="I123">
        <v>1</v>
      </c>
      <c r="J123">
        <v>60</v>
      </c>
      <c r="K123">
        <v>60</v>
      </c>
      <c r="L123">
        <v>60</v>
      </c>
      <c r="M123" s="23">
        <v>0</v>
      </c>
      <c r="AQ123" s="1" t="s">
        <v>469</v>
      </c>
    </row>
    <row r="124" spans="1:43" x14ac:dyDescent="0.3">
      <c r="A124" s="22" t="s">
        <v>977</v>
      </c>
      <c r="B124" t="s">
        <v>1215</v>
      </c>
      <c r="C124" t="s">
        <v>1215</v>
      </c>
      <c r="D124" t="s">
        <v>1215</v>
      </c>
      <c r="E124" t="s">
        <v>1215</v>
      </c>
      <c r="F124" t="s">
        <v>1215</v>
      </c>
      <c r="G124" t="s">
        <v>48</v>
      </c>
      <c r="H124" t="s">
        <v>1215</v>
      </c>
      <c r="I124">
        <v>1</v>
      </c>
      <c r="J124">
        <v>100</v>
      </c>
      <c r="K124">
        <v>100</v>
      </c>
      <c r="L124">
        <v>100</v>
      </c>
      <c r="M124" s="23">
        <v>0</v>
      </c>
      <c r="AQ124" s="1" t="s">
        <v>34</v>
      </c>
    </row>
    <row r="125" spans="1:43" x14ac:dyDescent="0.3">
      <c r="A125" s="22" t="s">
        <v>978</v>
      </c>
      <c r="B125" t="s">
        <v>600</v>
      </c>
      <c r="C125" t="s">
        <v>124</v>
      </c>
      <c r="D125" t="s">
        <v>10</v>
      </c>
      <c r="E125" t="s">
        <v>601</v>
      </c>
      <c r="F125" t="s">
        <v>1215</v>
      </c>
      <c r="G125" t="s">
        <v>48</v>
      </c>
      <c r="H125" t="s">
        <v>1215</v>
      </c>
      <c r="I125">
        <v>1</v>
      </c>
      <c r="J125">
        <v>60</v>
      </c>
      <c r="K125">
        <v>60</v>
      </c>
      <c r="L125">
        <v>60</v>
      </c>
      <c r="M125" s="23">
        <v>0</v>
      </c>
      <c r="AQ125" s="1" t="s">
        <v>701</v>
      </c>
    </row>
    <row r="126" spans="1:43" x14ac:dyDescent="0.3">
      <c r="A126" s="22" t="s">
        <v>979</v>
      </c>
      <c r="B126" t="s">
        <v>76</v>
      </c>
      <c r="C126" t="s">
        <v>9</v>
      </c>
      <c r="D126" t="s">
        <v>10</v>
      </c>
      <c r="E126" t="s">
        <v>77</v>
      </c>
      <c r="F126" t="s">
        <v>1215</v>
      </c>
      <c r="G126" t="s">
        <v>48</v>
      </c>
      <c r="H126" t="s">
        <v>602</v>
      </c>
      <c r="I126">
        <v>1</v>
      </c>
      <c r="J126">
        <v>60</v>
      </c>
      <c r="K126">
        <v>60</v>
      </c>
      <c r="L126">
        <v>60</v>
      </c>
      <c r="M126" s="23">
        <v>0</v>
      </c>
      <c r="AQ126" s="1" t="s">
        <v>99</v>
      </c>
    </row>
    <row r="127" spans="1:43" x14ac:dyDescent="0.3">
      <c r="A127" s="22" t="s">
        <v>980</v>
      </c>
      <c r="B127" t="s">
        <v>1215</v>
      </c>
      <c r="C127" t="s">
        <v>1215</v>
      </c>
      <c r="D127" t="s">
        <v>1215</v>
      </c>
      <c r="E127" t="s">
        <v>1215</v>
      </c>
      <c r="F127" t="s">
        <v>1215</v>
      </c>
      <c r="G127" t="s">
        <v>30</v>
      </c>
      <c r="H127" t="s">
        <v>603</v>
      </c>
      <c r="I127">
        <v>1</v>
      </c>
      <c r="J127">
        <v>60</v>
      </c>
      <c r="K127">
        <v>60</v>
      </c>
      <c r="L127">
        <v>60</v>
      </c>
      <c r="M127" s="23">
        <v>0</v>
      </c>
      <c r="AQ127" s="1" t="s">
        <v>741</v>
      </c>
    </row>
    <row r="128" spans="1:43" x14ac:dyDescent="0.3">
      <c r="A128" s="22" t="s">
        <v>981</v>
      </c>
      <c r="B128" t="s">
        <v>604</v>
      </c>
      <c r="C128" t="s">
        <v>605</v>
      </c>
      <c r="D128" t="s">
        <v>10</v>
      </c>
      <c r="E128" t="s">
        <v>606</v>
      </c>
      <c r="F128" t="s">
        <v>26</v>
      </c>
      <c r="G128" t="s">
        <v>48</v>
      </c>
      <c r="H128" t="s">
        <v>391</v>
      </c>
      <c r="I128">
        <v>1</v>
      </c>
      <c r="J128">
        <v>60</v>
      </c>
      <c r="K128">
        <v>60</v>
      </c>
      <c r="L128">
        <v>60</v>
      </c>
      <c r="M128" s="23">
        <v>0</v>
      </c>
      <c r="AQ128" s="1" t="s">
        <v>673</v>
      </c>
    </row>
    <row r="129" spans="1:43" x14ac:dyDescent="0.3">
      <c r="A129" s="22" t="s">
        <v>982</v>
      </c>
      <c r="B129" t="s">
        <v>1215</v>
      </c>
      <c r="C129" t="s">
        <v>1215</v>
      </c>
      <c r="D129" t="s">
        <v>1215</v>
      </c>
      <c r="E129" t="s">
        <v>1215</v>
      </c>
      <c r="F129" t="s">
        <v>1215</v>
      </c>
      <c r="G129" t="s">
        <v>30</v>
      </c>
      <c r="H129" t="s">
        <v>1215</v>
      </c>
      <c r="I129">
        <v>1</v>
      </c>
      <c r="J129">
        <v>60</v>
      </c>
      <c r="K129">
        <v>60</v>
      </c>
      <c r="L129">
        <v>0</v>
      </c>
      <c r="M129" s="23">
        <v>60</v>
      </c>
      <c r="AQ129" s="1" t="s">
        <v>711</v>
      </c>
    </row>
    <row r="130" spans="1:43" x14ac:dyDescent="0.3">
      <c r="A130" s="22" t="s">
        <v>983</v>
      </c>
      <c r="B130" t="s">
        <v>28</v>
      </c>
      <c r="C130" t="s">
        <v>9</v>
      </c>
      <c r="D130" t="s">
        <v>10</v>
      </c>
      <c r="E130" t="s">
        <v>607</v>
      </c>
      <c r="F130" t="s">
        <v>97</v>
      </c>
      <c r="G130" t="s">
        <v>48</v>
      </c>
      <c r="H130" t="s">
        <v>362</v>
      </c>
      <c r="I130">
        <v>1</v>
      </c>
      <c r="J130">
        <v>60</v>
      </c>
      <c r="K130">
        <v>60</v>
      </c>
      <c r="L130">
        <v>0</v>
      </c>
      <c r="M130" s="23">
        <v>60</v>
      </c>
      <c r="AQ130" s="1" t="s">
        <v>180</v>
      </c>
    </row>
    <row r="131" spans="1:43" x14ac:dyDescent="0.3">
      <c r="A131" s="22" t="s">
        <v>984</v>
      </c>
      <c r="B131" t="s">
        <v>608</v>
      </c>
      <c r="C131" t="s">
        <v>9</v>
      </c>
      <c r="D131" t="s">
        <v>10</v>
      </c>
      <c r="E131" t="s">
        <v>609</v>
      </c>
      <c r="F131" t="s">
        <v>267</v>
      </c>
      <c r="G131" t="s">
        <v>30</v>
      </c>
      <c r="H131" t="s">
        <v>610</v>
      </c>
      <c r="I131">
        <v>2</v>
      </c>
      <c r="J131">
        <v>60</v>
      </c>
      <c r="K131">
        <v>120</v>
      </c>
      <c r="L131">
        <v>120</v>
      </c>
      <c r="M131" s="23">
        <v>0</v>
      </c>
      <c r="AQ131" s="1" t="s">
        <v>423</v>
      </c>
    </row>
    <row r="132" spans="1:43" x14ac:dyDescent="0.3">
      <c r="A132" s="22" t="s">
        <v>985</v>
      </c>
      <c r="B132" t="s">
        <v>611</v>
      </c>
      <c r="C132" t="s">
        <v>237</v>
      </c>
      <c r="D132" t="s">
        <v>10</v>
      </c>
      <c r="E132" t="s">
        <v>612</v>
      </c>
      <c r="F132" t="s">
        <v>183</v>
      </c>
      <c r="G132" t="s">
        <v>48</v>
      </c>
      <c r="H132" t="s">
        <v>1215</v>
      </c>
      <c r="I132">
        <v>1</v>
      </c>
      <c r="J132">
        <v>60</v>
      </c>
      <c r="K132">
        <v>60</v>
      </c>
      <c r="L132">
        <v>60</v>
      </c>
      <c r="M132" s="23">
        <v>0</v>
      </c>
      <c r="AQ132" s="1" t="s">
        <v>669</v>
      </c>
    </row>
    <row r="133" spans="1:43" x14ac:dyDescent="0.3">
      <c r="A133" s="22" t="s">
        <v>986</v>
      </c>
      <c r="B133" t="s">
        <v>397</v>
      </c>
      <c r="C133" t="s">
        <v>62</v>
      </c>
      <c r="D133" t="s">
        <v>10</v>
      </c>
      <c r="E133" t="s">
        <v>613</v>
      </c>
      <c r="F133" t="s">
        <v>171</v>
      </c>
      <c r="G133" t="s">
        <v>48</v>
      </c>
      <c r="H133" t="s">
        <v>1215</v>
      </c>
      <c r="I133">
        <v>1</v>
      </c>
      <c r="J133">
        <v>60</v>
      </c>
      <c r="K133">
        <v>60</v>
      </c>
      <c r="L133">
        <v>60</v>
      </c>
      <c r="M133" s="23">
        <v>0</v>
      </c>
      <c r="AQ133" s="1" t="s">
        <v>722</v>
      </c>
    </row>
    <row r="134" spans="1:43" x14ac:dyDescent="0.3">
      <c r="A134" s="22" t="s">
        <v>987</v>
      </c>
      <c r="B134" t="s">
        <v>614</v>
      </c>
      <c r="C134" t="s">
        <v>62</v>
      </c>
      <c r="D134" t="s">
        <v>10</v>
      </c>
      <c r="E134" t="s">
        <v>615</v>
      </c>
      <c r="F134" t="s">
        <v>616</v>
      </c>
      <c r="G134" t="s">
        <v>48</v>
      </c>
      <c r="H134" t="s">
        <v>1215</v>
      </c>
      <c r="I134">
        <v>1</v>
      </c>
      <c r="J134">
        <v>60</v>
      </c>
      <c r="K134">
        <v>60</v>
      </c>
      <c r="L134">
        <v>60</v>
      </c>
      <c r="M134" s="23">
        <v>0</v>
      </c>
      <c r="AQ134" s="1" t="s">
        <v>576</v>
      </c>
    </row>
    <row r="135" spans="1:43" x14ac:dyDescent="0.3">
      <c r="A135" s="22" t="s">
        <v>988</v>
      </c>
      <c r="B135" t="s">
        <v>1215</v>
      </c>
      <c r="C135" t="s">
        <v>1215</v>
      </c>
      <c r="D135" t="s">
        <v>1215</v>
      </c>
      <c r="E135" t="s">
        <v>1215</v>
      </c>
      <c r="F135" t="s">
        <v>1215</v>
      </c>
      <c r="G135" t="s">
        <v>48</v>
      </c>
      <c r="H135" t="s">
        <v>359</v>
      </c>
      <c r="I135">
        <v>1</v>
      </c>
      <c r="J135">
        <v>100</v>
      </c>
      <c r="K135">
        <v>100</v>
      </c>
      <c r="L135">
        <v>100</v>
      </c>
      <c r="M135" s="23">
        <v>0</v>
      </c>
      <c r="AQ135" s="1" t="s">
        <v>683</v>
      </c>
    </row>
    <row r="136" spans="1:43" x14ac:dyDescent="0.3">
      <c r="A136" s="22" t="s">
        <v>989</v>
      </c>
      <c r="B136" t="s">
        <v>1215</v>
      </c>
      <c r="C136" t="s">
        <v>1215</v>
      </c>
      <c r="D136" t="s">
        <v>1215</v>
      </c>
      <c r="E136" t="s">
        <v>1215</v>
      </c>
      <c r="F136" t="s">
        <v>617</v>
      </c>
      <c r="G136" t="s">
        <v>48</v>
      </c>
      <c r="H136" t="s">
        <v>1215</v>
      </c>
      <c r="I136">
        <v>1</v>
      </c>
      <c r="J136">
        <v>60</v>
      </c>
      <c r="K136">
        <v>60</v>
      </c>
      <c r="L136">
        <v>60</v>
      </c>
      <c r="M136" s="23">
        <v>0</v>
      </c>
      <c r="AQ136" s="1" t="s">
        <v>665</v>
      </c>
    </row>
    <row r="137" spans="1:43" x14ac:dyDescent="0.3">
      <c r="A137" s="22" t="s">
        <v>990</v>
      </c>
      <c r="B137" t="s">
        <v>1215</v>
      </c>
      <c r="C137" t="s">
        <v>1215</v>
      </c>
      <c r="D137" t="s">
        <v>1215</v>
      </c>
      <c r="E137" t="s">
        <v>1215</v>
      </c>
      <c r="F137" t="s">
        <v>618</v>
      </c>
      <c r="G137" t="s">
        <v>30</v>
      </c>
      <c r="H137" t="s">
        <v>619</v>
      </c>
      <c r="I137">
        <v>1</v>
      </c>
      <c r="J137">
        <v>60</v>
      </c>
      <c r="K137">
        <v>60</v>
      </c>
      <c r="L137">
        <v>60</v>
      </c>
      <c r="M137" s="23">
        <v>0</v>
      </c>
      <c r="AQ137" s="1" t="s">
        <v>529</v>
      </c>
    </row>
    <row r="138" spans="1:43" x14ac:dyDescent="0.3">
      <c r="A138" s="22" t="s">
        <v>991</v>
      </c>
      <c r="B138" t="s">
        <v>1215</v>
      </c>
      <c r="C138" t="s">
        <v>1215</v>
      </c>
      <c r="D138" t="s">
        <v>1215</v>
      </c>
      <c r="E138" t="s">
        <v>1215</v>
      </c>
      <c r="F138" t="s">
        <v>1215</v>
      </c>
      <c r="G138" t="s">
        <v>48</v>
      </c>
      <c r="H138" t="s">
        <v>1215</v>
      </c>
      <c r="I138">
        <v>2</v>
      </c>
      <c r="J138">
        <v>100</v>
      </c>
      <c r="K138">
        <v>200</v>
      </c>
      <c r="L138">
        <v>120</v>
      </c>
      <c r="M138" s="23">
        <v>0</v>
      </c>
      <c r="AQ138" s="1" t="s">
        <v>396</v>
      </c>
    </row>
    <row r="139" spans="1:43" x14ac:dyDescent="0.3">
      <c r="A139" s="22" t="s">
        <v>992</v>
      </c>
      <c r="B139" t="s">
        <v>1215</v>
      </c>
      <c r="C139" t="s">
        <v>1215</v>
      </c>
      <c r="D139" t="s">
        <v>1215</v>
      </c>
      <c r="E139" t="s">
        <v>1215</v>
      </c>
      <c r="F139" t="s">
        <v>620</v>
      </c>
      <c r="G139" t="s">
        <v>48</v>
      </c>
      <c r="H139" t="s">
        <v>621</v>
      </c>
      <c r="I139">
        <v>1</v>
      </c>
      <c r="J139">
        <v>60</v>
      </c>
      <c r="K139">
        <v>60</v>
      </c>
      <c r="L139">
        <v>30</v>
      </c>
      <c r="M139" s="23">
        <v>0</v>
      </c>
      <c r="AQ139" s="1" t="s">
        <v>45</v>
      </c>
    </row>
    <row r="140" spans="1:43" x14ac:dyDescent="0.3">
      <c r="A140" s="22" t="s">
        <v>993</v>
      </c>
      <c r="B140" t="s">
        <v>622</v>
      </c>
      <c r="C140" t="s">
        <v>431</v>
      </c>
      <c r="D140" t="s">
        <v>10</v>
      </c>
      <c r="E140" t="s">
        <v>623</v>
      </c>
      <c r="F140" t="s">
        <v>624</v>
      </c>
      <c r="G140" t="s">
        <v>30</v>
      </c>
      <c r="H140" t="s">
        <v>325</v>
      </c>
      <c r="I140">
        <v>1</v>
      </c>
      <c r="J140">
        <v>60</v>
      </c>
      <c r="K140">
        <v>60</v>
      </c>
      <c r="L140">
        <v>60</v>
      </c>
      <c r="M140" s="23">
        <v>0</v>
      </c>
      <c r="AQ140" s="1" t="s">
        <v>447</v>
      </c>
    </row>
    <row r="141" spans="1:43" x14ac:dyDescent="0.3">
      <c r="A141" s="22" t="s">
        <v>994</v>
      </c>
      <c r="B141" t="s">
        <v>625</v>
      </c>
      <c r="C141" t="s">
        <v>9</v>
      </c>
      <c r="D141" t="s">
        <v>10</v>
      </c>
      <c r="E141" t="s">
        <v>626</v>
      </c>
      <c r="F141" t="s">
        <v>1215</v>
      </c>
      <c r="G141" t="s">
        <v>30</v>
      </c>
      <c r="H141" t="s">
        <v>1215</v>
      </c>
      <c r="I141">
        <v>1</v>
      </c>
      <c r="J141">
        <v>60</v>
      </c>
      <c r="K141">
        <v>60</v>
      </c>
      <c r="L141">
        <v>60</v>
      </c>
      <c r="M141" s="23">
        <v>0</v>
      </c>
      <c r="AQ141" s="1" t="s">
        <v>103</v>
      </c>
    </row>
    <row r="142" spans="1:43" x14ac:dyDescent="0.3">
      <c r="A142" s="22" t="s">
        <v>995</v>
      </c>
      <c r="B142" t="s">
        <v>1215</v>
      </c>
      <c r="C142" t="s">
        <v>1215</v>
      </c>
      <c r="D142" t="s">
        <v>1215</v>
      </c>
      <c r="E142" t="s">
        <v>1215</v>
      </c>
      <c r="F142" t="s">
        <v>1215</v>
      </c>
      <c r="G142" t="s">
        <v>30</v>
      </c>
      <c r="H142" t="s">
        <v>151</v>
      </c>
      <c r="I142">
        <v>5</v>
      </c>
      <c r="J142">
        <v>100</v>
      </c>
      <c r="K142">
        <v>500</v>
      </c>
      <c r="L142">
        <v>500</v>
      </c>
      <c r="M142" s="23">
        <v>0</v>
      </c>
      <c r="AQ142" s="1" t="s">
        <v>564</v>
      </c>
    </row>
    <row r="143" spans="1:43" x14ac:dyDescent="0.3">
      <c r="A143" s="22" t="s">
        <v>996</v>
      </c>
      <c r="B143" t="s">
        <v>627</v>
      </c>
      <c r="C143" t="s">
        <v>628</v>
      </c>
      <c r="D143" t="s">
        <v>10</v>
      </c>
      <c r="E143" t="s">
        <v>629</v>
      </c>
      <c r="F143" t="s">
        <v>1215</v>
      </c>
      <c r="G143" t="s">
        <v>30</v>
      </c>
      <c r="H143" t="s">
        <v>455</v>
      </c>
      <c r="I143">
        <v>1</v>
      </c>
      <c r="J143">
        <v>60</v>
      </c>
      <c r="K143">
        <v>60</v>
      </c>
      <c r="L143">
        <v>60</v>
      </c>
      <c r="M143" s="23">
        <v>0</v>
      </c>
      <c r="AQ143" s="1" t="s">
        <v>228</v>
      </c>
    </row>
    <row r="144" spans="1:43" x14ac:dyDescent="0.3">
      <c r="A144" s="22" t="s">
        <v>997</v>
      </c>
      <c r="B144" t="s">
        <v>1215</v>
      </c>
      <c r="C144" t="s">
        <v>1215</v>
      </c>
      <c r="D144" t="s">
        <v>1215</v>
      </c>
      <c r="E144" t="s">
        <v>1215</v>
      </c>
      <c r="F144" t="s">
        <v>1215</v>
      </c>
      <c r="G144" t="s">
        <v>48</v>
      </c>
      <c r="H144" t="s">
        <v>1215</v>
      </c>
      <c r="I144">
        <v>1</v>
      </c>
      <c r="J144">
        <v>100</v>
      </c>
      <c r="K144">
        <v>100</v>
      </c>
      <c r="L144">
        <v>100</v>
      </c>
      <c r="M144" s="23">
        <v>0</v>
      </c>
      <c r="AQ144" s="1" t="s">
        <v>463</v>
      </c>
    </row>
    <row r="145" spans="1:43" x14ac:dyDescent="0.3">
      <c r="A145" s="22" t="s">
        <v>998</v>
      </c>
      <c r="B145" t="s">
        <v>1215</v>
      </c>
      <c r="C145" t="s">
        <v>1215</v>
      </c>
      <c r="D145" t="s">
        <v>1215</v>
      </c>
      <c r="E145" t="s">
        <v>1215</v>
      </c>
      <c r="F145" t="s">
        <v>1215</v>
      </c>
      <c r="G145" t="s">
        <v>30</v>
      </c>
      <c r="H145" t="s">
        <v>173</v>
      </c>
      <c r="I145">
        <v>4</v>
      </c>
      <c r="J145">
        <v>100</v>
      </c>
      <c r="K145">
        <v>400</v>
      </c>
      <c r="L145">
        <v>400</v>
      </c>
      <c r="M145" s="23">
        <v>0</v>
      </c>
      <c r="AQ145" s="1" t="s">
        <v>455</v>
      </c>
    </row>
    <row r="146" spans="1:43" x14ac:dyDescent="0.3">
      <c r="A146" s="22" t="s">
        <v>999</v>
      </c>
      <c r="B146" t="s">
        <v>394</v>
      </c>
      <c r="C146" t="s">
        <v>62</v>
      </c>
      <c r="D146" t="s">
        <v>10</v>
      </c>
      <c r="E146" t="s">
        <v>630</v>
      </c>
      <c r="F146" t="s">
        <v>1215</v>
      </c>
      <c r="G146" t="s">
        <v>30</v>
      </c>
      <c r="H146" t="s">
        <v>631</v>
      </c>
      <c r="I146">
        <v>1</v>
      </c>
      <c r="J146">
        <v>60</v>
      </c>
      <c r="K146">
        <v>60</v>
      </c>
      <c r="L146">
        <v>60</v>
      </c>
      <c r="M146" s="23">
        <v>0</v>
      </c>
      <c r="AQ146" s="1" t="s">
        <v>658</v>
      </c>
    </row>
    <row r="147" spans="1:43" x14ac:dyDescent="0.3">
      <c r="A147" s="22" t="s">
        <v>1000</v>
      </c>
      <c r="B147" t="s">
        <v>1215</v>
      </c>
      <c r="C147" t="s">
        <v>1215</v>
      </c>
      <c r="D147" t="s">
        <v>1215</v>
      </c>
      <c r="E147" t="s">
        <v>1215</v>
      </c>
      <c r="F147" t="s">
        <v>632</v>
      </c>
      <c r="G147" t="s">
        <v>435</v>
      </c>
      <c r="H147" t="s">
        <v>1215</v>
      </c>
      <c r="I147">
        <v>1</v>
      </c>
      <c r="J147">
        <v>60</v>
      </c>
      <c r="K147">
        <v>60</v>
      </c>
      <c r="L147">
        <v>60</v>
      </c>
      <c r="M147" s="23">
        <v>0</v>
      </c>
      <c r="AQ147" s="1" t="s">
        <v>603</v>
      </c>
    </row>
    <row r="148" spans="1:43" x14ac:dyDescent="0.3">
      <c r="A148" s="22" t="s">
        <v>1001</v>
      </c>
      <c r="B148" t="s">
        <v>633</v>
      </c>
      <c r="C148" t="s">
        <v>110</v>
      </c>
      <c r="D148" t="s">
        <v>10</v>
      </c>
      <c r="E148" t="s">
        <v>634</v>
      </c>
      <c r="F148" t="s">
        <v>635</v>
      </c>
      <c r="G148" t="s">
        <v>30</v>
      </c>
      <c r="H148" t="s">
        <v>57</v>
      </c>
      <c r="I148">
        <v>1</v>
      </c>
      <c r="J148">
        <v>60</v>
      </c>
      <c r="K148">
        <v>60</v>
      </c>
      <c r="L148">
        <v>60</v>
      </c>
      <c r="M148" s="23">
        <v>0</v>
      </c>
      <c r="AQ148" s="1" t="s">
        <v>227</v>
      </c>
    </row>
    <row r="149" spans="1:43" x14ac:dyDescent="0.3">
      <c r="A149" s="22" t="s">
        <v>1002</v>
      </c>
      <c r="B149" t="s">
        <v>636</v>
      </c>
      <c r="C149" t="s">
        <v>62</v>
      </c>
      <c r="D149" t="s">
        <v>10</v>
      </c>
      <c r="E149" t="s">
        <v>637</v>
      </c>
      <c r="F149" t="s">
        <v>183</v>
      </c>
      <c r="G149" t="s">
        <v>48</v>
      </c>
      <c r="H149" t="s">
        <v>557</v>
      </c>
      <c r="I149">
        <v>1</v>
      </c>
      <c r="J149">
        <v>60</v>
      </c>
      <c r="K149">
        <v>60</v>
      </c>
      <c r="L149">
        <v>60</v>
      </c>
      <c r="M149" s="23">
        <v>0</v>
      </c>
      <c r="AQ149" s="1" t="s">
        <v>558</v>
      </c>
    </row>
    <row r="150" spans="1:43" x14ac:dyDescent="0.3">
      <c r="A150" s="22" t="s">
        <v>1003</v>
      </c>
      <c r="B150" t="s">
        <v>360</v>
      </c>
      <c r="C150" t="s">
        <v>9</v>
      </c>
      <c r="D150" t="s">
        <v>10</v>
      </c>
      <c r="E150" t="s">
        <v>361</v>
      </c>
      <c r="F150" t="s">
        <v>1215</v>
      </c>
      <c r="G150" t="s">
        <v>48</v>
      </c>
      <c r="H150" t="s">
        <v>362</v>
      </c>
      <c r="I150">
        <v>2</v>
      </c>
      <c r="J150">
        <v>80</v>
      </c>
      <c r="K150">
        <v>160</v>
      </c>
      <c r="L150">
        <v>0</v>
      </c>
      <c r="M150" s="23">
        <v>160</v>
      </c>
      <c r="AQ150" s="1" t="s">
        <v>362</v>
      </c>
    </row>
    <row r="151" spans="1:43" x14ac:dyDescent="0.3">
      <c r="A151" s="22" t="s">
        <v>1004</v>
      </c>
      <c r="B151" t="s">
        <v>1215</v>
      </c>
      <c r="C151" t="s">
        <v>1215</v>
      </c>
      <c r="D151" t="s">
        <v>1215</v>
      </c>
      <c r="E151" t="s">
        <v>1215</v>
      </c>
      <c r="F151" t="s">
        <v>97</v>
      </c>
      <c r="G151" t="s">
        <v>48</v>
      </c>
      <c r="H151" t="s">
        <v>67</v>
      </c>
      <c r="I151">
        <v>2</v>
      </c>
      <c r="J151">
        <v>100</v>
      </c>
      <c r="K151">
        <v>200</v>
      </c>
      <c r="L151">
        <v>0</v>
      </c>
      <c r="M151" s="23">
        <v>200</v>
      </c>
      <c r="AQ151" s="1" t="s">
        <v>498</v>
      </c>
    </row>
    <row r="152" spans="1:43" x14ac:dyDescent="0.3">
      <c r="A152" s="22" t="s">
        <v>1005</v>
      </c>
      <c r="B152" t="s">
        <v>181</v>
      </c>
      <c r="C152" t="s">
        <v>9</v>
      </c>
      <c r="D152" t="s">
        <v>10</v>
      </c>
      <c r="E152" t="s">
        <v>182</v>
      </c>
      <c r="F152" t="s">
        <v>638</v>
      </c>
      <c r="G152" t="s">
        <v>48</v>
      </c>
      <c r="H152" t="s">
        <v>307</v>
      </c>
      <c r="I152">
        <v>1</v>
      </c>
      <c r="J152">
        <v>60</v>
      </c>
      <c r="K152">
        <v>60</v>
      </c>
      <c r="L152">
        <v>60</v>
      </c>
      <c r="M152" s="23">
        <v>0</v>
      </c>
      <c r="AQ152" s="1" t="s">
        <v>572</v>
      </c>
    </row>
    <row r="153" spans="1:43" x14ac:dyDescent="0.3">
      <c r="A153" s="22" t="s">
        <v>1006</v>
      </c>
      <c r="B153" t="s">
        <v>639</v>
      </c>
      <c r="C153" t="s">
        <v>237</v>
      </c>
      <c r="D153" t="s">
        <v>10</v>
      </c>
      <c r="E153" t="s">
        <v>640</v>
      </c>
      <c r="F153" t="s">
        <v>1215</v>
      </c>
      <c r="G153" t="s">
        <v>30</v>
      </c>
      <c r="H153" t="s">
        <v>1215</v>
      </c>
      <c r="I153">
        <v>1</v>
      </c>
      <c r="J153">
        <v>60</v>
      </c>
      <c r="K153">
        <v>60</v>
      </c>
      <c r="L153">
        <v>60</v>
      </c>
      <c r="M153" s="23">
        <v>0</v>
      </c>
      <c r="AQ153" s="1" t="s">
        <v>172</v>
      </c>
    </row>
    <row r="154" spans="1:43" x14ac:dyDescent="0.3">
      <c r="A154" s="22" t="s">
        <v>1007</v>
      </c>
      <c r="B154" t="s">
        <v>1215</v>
      </c>
      <c r="C154" t="s">
        <v>1215</v>
      </c>
      <c r="D154" t="s">
        <v>1215</v>
      </c>
      <c r="E154" t="s">
        <v>1215</v>
      </c>
      <c r="F154" t="s">
        <v>641</v>
      </c>
      <c r="G154" t="s">
        <v>48</v>
      </c>
      <c r="H154" t="s">
        <v>642</v>
      </c>
      <c r="I154">
        <v>1</v>
      </c>
      <c r="J154">
        <v>60</v>
      </c>
      <c r="K154">
        <v>60</v>
      </c>
      <c r="L154">
        <v>60</v>
      </c>
      <c r="M154" s="23">
        <v>0</v>
      </c>
      <c r="AQ154" s="1" t="s">
        <v>240</v>
      </c>
    </row>
    <row r="155" spans="1:43" x14ac:dyDescent="0.3">
      <c r="A155" s="22" t="s">
        <v>1008</v>
      </c>
      <c r="B155" t="s">
        <v>643</v>
      </c>
      <c r="C155" t="s">
        <v>190</v>
      </c>
      <c r="D155" t="s">
        <v>10</v>
      </c>
      <c r="E155" t="s">
        <v>644</v>
      </c>
      <c r="F155" t="s">
        <v>645</v>
      </c>
      <c r="G155" t="s">
        <v>48</v>
      </c>
      <c r="H155" t="s">
        <v>447</v>
      </c>
      <c r="I155">
        <v>1</v>
      </c>
      <c r="J155">
        <v>60</v>
      </c>
      <c r="K155">
        <v>60</v>
      </c>
      <c r="L155">
        <v>60</v>
      </c>
      <c r="M155" s="23">
        <v>0</v>
      </c>
      <c r="AQ155" s="1" t="s">
        <v>743</v>
      </c>
    </row>
    <row r="156" spans="1:43" x14ac:dyDescent="0.3">
      <c r="A156" s="22" t="s">
        <v>1009</v>
      </c>
      <c r="B156" t="s">
        <v>646</v>
      </c>
      <c r="C156" t="s">
        <v>190</v>
      </c>
      <c r="D156" t="s">
        <v>10</v>
      </c>
      <c r="E156" t="s">
        <v>647</v>
      </c>
      <c r="F156" t="s">
        <v>1215</v>
      </c>
      <c r="G156" t="s">
        <v>48</v>
      </c>
      <c r="H156" t="s">
        <v>648</v>
      </c>
      <c r="I156">
        <v>1</v>
      </c>
      <c r="J156">
        <v>60</v>
      </c>
      <c r="K156">
        <v>60</v>
      </c>
      <c r="L156">
        <v>60</v>
      </c>
      <c r="M156" s="23">
        <v>0</v>
      </c>
      <c r="AQ156" s="1" t="s">
        <v>27</v>
      </c>
    </row>
    <row r="157" spans="1:43" x14ac:dyDescent="0.3">
      <c r="A157" s="22" t="s">
        <v>1010</v>
      </c>
      <c r="B157" t="s">
        <v>579</v>
      </c>
      <c r="C157" t="s">
        <v>190</v>
      </c>
      <c r="D157" t="s">
        <v>10</v>
      </c>
      <c r="E157" t="s">
        <v>649</v>
      </c>
      <c r="F157" t="s">
        <v>650</v>
      </c>
      <c r="G157" t="s">
        <v>48</v>
      </c>
      <c r="H157" t="s">
        <v>1215</v>
      </c>
      <c r="I157">
        <v>1</v>
      </c>
      <c r="J157">
        <v>60</v>
      </c>
      <c r="K157">
        <v>60</v>
      </c>
      <c r="L157">
        <v>0</v>
      </c>
      <c r="M157" s="23">
        <v>60</v>
      </c>
      <c r="AQ157" s="1" t="s">
        <v>328</v>
      </c>
    </row>
    <row r="158" spans="1:43" x14ac:dyDescent="0.3">
      <c r="A158" s="22" t="s">
        <v>1011</v>
      </c>
      <c r="B158" t="s">
        <v>651</v>
      </c>
      <c r="C158" t="s">
        <v>515</v>
      </c>
      <c r="D158" t="s">
        <v>10</v>
      </c>
      <c r="E158" t="s">
        <v>652</v>
      </c>
      <c r="F158" t="s">
        <v>653</v>
      </c>
      <c r="G158" t="s">
        <v>48</v>
      </c>
      <c r="H158" t="s">
        <v>654</v>
      </c>
      <c r="I158">
        <v>1</v>
      </c>
      <c r="J158">
        <v>60</v>
      </c>
      <c r="K158">
        <v>60</v>
      </c>
      <c r="L158">
        <v>0</v>
      </c>
      <c r="M158" s="23">
        <v>60</v>
      </c>
      <c r="AQ158" s="1" t="s">
        <v>844</v>
      </c>
    </row>
    <row r="159" spans="1:43" x14ac:dyDescent="0.3">
      <c r="A159" s="22" t="s">
        <v>1012</v>
      </c>
      <c r="B159" t="s">
        <v>655</v>
      </c>
      <c r="C159" t="s">
        <v>9</v>
      </c>
      <c r="D159" t="s">
        <v>10</v>
      </c>
      <c r="E159" t="s">
        <v>656</v>
      </c>
      <c r="F159" t="s">
        <v>657</v>
      </c>
      <c r="G159" t="s">
        <v>30</v>
      </c>
      <c r="H159" t="s">
        <v>658</v>
      </c>
      <c r="I159">
        <v>1</v>
      </c>
      <c r="J159">
        <v>60</v>
      </c>
      <c r="K159">
        <v>60</v>
      </c>
      <c r="L159">
        <v>60</v>
      </c>
      <c r="M159" s="23">
        <v>0</v>
      </c>
      <c r="AQ159" s="1" t="s">
        <v>113</v>
      </c>
    </row>
    <row r="160" spans="1:43" x14ac:dyDescent="0.3">
      <c r="A160" s="22" t="s">
        <v>1013</v>
      </c>
      <c r="B160" t="s">
        <v>421</v>
      </c>
      <c r="C160" t="s">
        <v>62</v>
      </c>
      <c r="D160" t="s">
        <v>10</v>
      </c>
      <c r="E160" t="s">
        <v>659</v>
      </c>
      <c r="F160" t="s">
        <v>1215</v>
      </c>
      <c r="G160" t="s">
        <v>48</v>
      </c>
      <c r="H160" t="s">
        <v>1215</v>
      </c>
      <c r="I160">
        <v>1</v>
      </c>
      <c r="J160">
        <v>60</v>
      </c>
      <c r="K160">
        <v>60</v>
      </c>
      <c r="L160">
        <v>0</v>
      </c>
      <c r="M160" s="23">
        <v>60</v>
      </c>
      <c r="AQ160" s="1" t="s">
        <v>379</v>
      </c>
    </row>
    <row r="161" spans="1:43" x14ac:dyDescent="0.3">
      <c r="A161" s="22" t="s">
        <v>1014</v>
      </c>
      <c r="B161" t="s">
        <v>300</v>
      </c>
      <c r="C161" t="s">
        <v>62</v>
      </c>
      <c r="D161" t="s">
        <v>10</v>
      </c>
      <c r="E161" t="s">
        <v>301</v>
      </c>
      <c r="F161" t="s">
        <v>280</v>
      </c>
      <c r="G161" t="s">
        <v>30</v>
      </c>
      <c r="H161" t="s">
        <v>660</v>
      </c>
      <c r="I161">
        <v>1</v>
      </c>
      <c r="J161">
        <v>60</v>
      </c>
      <c r="K161">
        <v>60</v>
      </c>
      <c r="L161">
        <v>60</v>
      </c>
      <c r="M161" s="23">
        <v>0</v>
      </c>
      <c r="AQ161" s="1" t="s">
        <v>481</v>
      </c>
    </row>
    <row r="162" spans="1:43" x14ac:dyDescent="0.3">
      <c r="A162" s="22" t="s">
        <v>1015</v>
      </c>
      <c r="B162" t="s">
        <v>363</v>
      </c>
      <c r="C162" t="s">
        <v>9</v>
      </c>
      <c r="D162" t="s">
        <v>10</v>
      </c>
      <c r="E162" t="s">
        <v>364</v>
      </c>
      <c r="F162" t="s">
        <v>365</v>
      </c>
      <c r="G162" t="s">
        <v>30</v>
      </c>
      <c r="H162" t="s">
        <v>60</v>
      </c>
      <c r="I162">
        <v>43</v>
      </c>
      <c r="J162">
        <v>61</v>
      </c>
      <c r="K162">
        <v>2620</v>
      </c>
      <c r="L162">
        <v>2520</v>
      </c>
      <c r="M162" s="23">
        <v>100</v>
      </c>
      <c r="AQ162" s="1" t="s">
        <v>704</v>
      </c>
    </row>
    <row r="163" spans="1:43" x14ac:dyDescent="0.3">
      <c r="A163" s="22" t="s">
        <v>1016</v>
      </c>
      <c r="B163" t="s">
        <v>152</v>
      </c>
      <c r="C163" t="s">
        <v>9</v>
      </c>
      <c r="D163" t="s">
        <v>10</v>
      </c>
      <c r="E163" t="s">
        <v>661</v>
      </c>
      <c r="F163" t="s">
        <v>662</v>
      </c>
      <c r="G163" t="s">
        <v>48</v>
      </c>
      <c r="H163" t="s">
        <v>591</v>
      </c>
      <c r="I163">
        <v>1</v>
      </c>
      <c r="J163">
        <v>60</v>
      </c>
      <c r="K163">
        <v>60</v>
      </c>
      <c r="L163">
        <v>60</v>
      </c>
      <c r="M163" s="23">
        <v>0</v>
      </c>
      <c r="AQ163" s="1" t="s">
        <v>597</v>
      </c>
    </row>
    <row r="164" spans="1:43" x14ac:dyDescent="0.3">
      <c r="A164" s="22" t="s">
        <v>1017</v>
      </c>
      <c r="B164" t="s">
        <v>152</v>
      </c>
      <c r="C164" t="s">
        <v>9</v>
      </c>
      <c r="D164" t="s">
        <v>10</v>
      </c>
      <c r="E164" t="s">
        <v>663</v>
      </c>
      <c r="F164" t="s">
        <v>29</v>
      </c>
      <c r="G164" t="s">
        <v>30</v>
      </c>
      <c r="H164" t="s">
        <v>664</v>
      </c>
      <c r="I164">
        <v>1</v>
      </c>
      <c r="J164">
        <v>60</v>
      </c>
      <c r="K164">
        <v>60</v>
      </c>
      <c r="L164">
        <v>60</v>
      </c>
      <c r="M164" s="23">
        <v>0</v>
      </c>
      <c r="AQ164" s="1" t="s">
        <v>557</v>
      </c>
    </row>
    <row r="165" spans="1:43" x14ac:dyDescent="0.3">
      <c r="A165" s="22" t="s">
        <v>1018</v>
      </c>
      <c r="B165" t="s">
        <v>174</v>
      </c>
      <c r="C165" t="s">
        <v>175</v>
      </c>
      <c r="D165" t="s">
        <v>10</v>
      </c>
      <c r="E165" t="s">
        <v>176</v>
      </c>
      <c r="F165" t="s">
        <v>12</v>
      </c>
      <c r="G165" t="s">
        <v>33</v>
      </c>
      <c r="H165" t="s">
        <v>177</v>
      </c>
      <c r="I165">
        <v>4</v>
      </c>
      <c r="J165">
        <v>100</v>
      </c>
      <c r="K165">
        <v>400</v>
      </c>
      <c r="L165">
        <v>400</v>
      </c>
      <c r="M165" s="23">
        <v>0</v>
      </c>
      <c r="AQ165" s="1" t="s">
        <v>717</v>
      </c>
    </row>
    <row r="166" spans="1:43" x14ac:dyDescent="0.3">
      <c r="A166" s="22" t="s">
        <v>1019</v>
      </c>
      <c r="B166" t="s">
        <v>166</v>
      </c>
      <c r="C166" t="s">
        <v>9</v>
      </c>
      <c r="D166" t="s">
        <v>10</v>
      </c>
      <c r="E166" t="s">
        <v>167</v>
      </c>
      <c r="F166" t="s">
        <v>183</v>
      </c>
      <c r="G166" t="s">
        <v>48</v>
      </c>
      <c r="H166" t="s">
        <v>665</v>
      </c>
      <c r="I166">
        <v>2</v>
      </c>
      <c r="J166">
        <v>60</v>
      </c>
      <c r="K166">
        <v>120</v>
      </c>
      <c r="L166">
        <v>120</v>
      </c>
      <c r="M166" s="23">
        <v>0</v>
      </c>
      <c r="AQ166" s="1" t="s">
        <v>774</v>
      </c>
    </row>
    <row r="167" spans="1:43" x14ac:dyDescent="0.3">
      <c r="A167" s="22" t="s">
        <v>1020</v>
      </c>
      <c r="B167" t="s">
        <v>666</v>
      </c>
      <c r="C167" t="s">
        <v>62</v>
      </c>
      <c r="D167" t="s">
        <v>10</v>
      </c>
      <c r="E167" t="s">
        <v>667</v>
      </c>
      <c r="F167" t="s">
        <v>668</v>
      </c>
      <c r="G167" t="s">
        <v>48</v>
      </c>
      <c r="H167" t="s">
        <v>669</v>
      </c>
      <c r="I167">
        <v>1</v>
      </c>
      <c r="J167">
        <v>60</v>
      </c>
      <c r="K167">
        <v>60</v>
      </c>
      <c r="L167">
        <v>60</v>
      </c>
      <c r="M167" s="23">
        <v>0</v>
      </c>
      <c r="AQ167" s="1" t="s">
        <v>540</v>
      </c>
    </row>
    <row r="168" spans="1:43" x14ac:dyDescent="0.3">
      <c r="A168" s="22" t="s">
        <v>1021</v>
      </c>
      <c r="B168" t="s">
        <v>421</v>
      </c>
      <c r="C168" t="s">
        <v>62</v>
      </c>
      <c r="D168" t="s">
        <v>10</v>
      </c>
      <c r="E168" t="s">
        <v>422</v>
      </c>
      <c r="F168" t="s">
        <v>126</v>
      </c>
      <c r="G168" t="s">
        <v>48</v>
      </c>
      <c r="H168" t="s">
        <v>581</v>
      </c>
      <c r="I168">
        <v>1</v>
      </c>
      <c r="J168">
        <v>60</v>
      </c>
      <c r="K168">
        <v>60</v>
      </c>
      <c r="L168">
        <v>30</v>
      </c>
      <c r="M168" s="23">
        <v>0</v>
      </c>
      <c r="AQ168" s="1" t="s">
        <v>241</v>
      </c>
    </row>
    <row r="169" spans="1:43" x14ac:dyDescent="0.3">
      <c r="A169" s="22" t="s">
        <v>1022</v>
      </c>
      <c r="B169" t="s">
        <v>670</v>
      </c>
      <c r="C169" t="s">
        <v>110</v>
      </c>
      <c r="D169" t="s">
        <v>10</v>
      </c>
      <c r="E169" t="s">
        <v>671</v>
      </c>
      <c r="F169" t="s">
        <v>672</v>
      </c>
      <c r="G169" t="s">
        <v>30</v>
      </c>
      <c r="H169" t="s">
        <v>673</v>
      </c>
      <c r="I169">
        <v>1</v>
      </c>
      <c r="J169">
        <v>60</v>
      </c>
      <c r="K169">
        <v>60</v>
      </c>
      <c r="L169">
        <v>60</v>
      </c>
      <c r="M169" s="23">
        <v>0</v>
      </c>
      <c r="AQ169" s="1" t="s">
        <v>289</v>
      </c>
    </row>
    <row r="170" spans="1:43" x14ac:dyDescent="0.3">
      <c r="A170" s="22" t="s">
        <v>1023</v>
      </c>
      <c r="B170" t="s">
        <v>184</v>
      </c>
      <c r="C170" t="s">
        <v>62</v>
      </c>
      <c r="D170" t="s">
        <v>10</v>
      </c>
      <c r="E170" t="s">
        <v>674</v>
      </c>
      <c r="F170" t="s">
        <v>1215</v>
      </c>
      <c r="G170" t="s">
        <v>30</v>
      </c>
      <c r="H170" t="s">
        <v>675</v>
      </c>
      <c r="I170">
        <v>1</v>
      </c>
      <c r="J170">
        <v>60</v>
      </c>
      <c r="K170">
        <v>60</v>
      </c>
      <c r="L170">
        <v>60</v>
      </c>
      <c r="M170" s="23">
        <v>0</v>
      </c>
      <c r="AQ170" s="1" t="s">
        <v>391</v>
      </c>
    </row>
    <row r="171" spans="1:43" x14ac:dyDescent="0.3">
      <c r="A171" s="22" t="s">
        <v>1024</v>
      </c>
      <c r="B171" t="s">
        <v>676</v>
      </c>
      <c r="C171" t="s">
        <v>190</v>
      </c>
      <c r="D171" t="s">
        <v>10</v>
      </c>
      <c r="E171" t="s">
        <v>677</v>
      </c>
      <c r="F171" t="s">
        <v>678</v>
      </c>
      <c r="G171" t="s">
        <v>48</v>
      </c>
      <c r="H171" t="s">
        <v>563</v>
      </c>
      <c r="I171">
        <v>1</v>
      </c>
      <c r="J171">
        <v>60</v>
      </c>
      <c r="K171">
        <v>60</v>
      </c>
      <c r="L171">
        <v>60</v>
      </c>
      <c r="M171" s="23">
        <v>0</v>
      </c>
      <c r="AQ171" s="1" t="s">
        <v>212</v>
      </c>
    </row>
    <row r="172" spans="1:43" x14ac:dyDescent="0.3">
      <c r="A172" s="22" t="s">
        <v>1025</v>
      </c>
      <c r="B172" t="s">
        <v>394</v>
      </c>
      <c r="C172" t="s">
        <v>62</v>
      </c>
      <c r="D172" t="s">
        <v>10</v>
      </c>
      <c r="E172" t="s">
        <v>630</v>
      </c>
      <c r="F172" t="s">
        <v>1215</v>
      </c>
      <c r="G172" t="s">
        <v>48</v>
      </c>
      <c r="H172" t="s">
        <v>679</v>
      </c>
      <c r="I172">
        <v>1</v>
      </c>
      <c r="J172">
        <v>60</v>
      </c>
      <c r="K172">
        <v>60</v>
      </c>
      <c r="L172">
        <v>60</v>
      </c>
      <c r="M172" s="23">
        <v>0</v>
      </c>
      <c r="AQ172" s="1" t="s">
        <v>752</v>
      </c>
    </row>
    <row r="173" spans="1:43" x14ac:dyDescent="0.3">
      <c r="A173" s="22" t="s">
        <v>1026</v>
      </c>
      <c r="B173" t="s">
        <v>680</v>
      </c>
      <c r="C173" t="s">
        <v>9</v>
      </c>
      <c r="D173" t="s">
        <v>10</v>
      </c>
      <c r="E173" t="s">
        <v>681</v>
      </c>
      <c r="F173" t="s">
        <v>650</v>
      </c>
      <c r="G173" t="s">
        <v>48</v>
      </c>
      <c r="H173" t="s">
        <v>540</v>
      </c>
      <c r="I173">
        <v>1</v>
      </c>
      <c r="J173">
        <v>60</v>
      </c>
      <c r="K173">
        <v>60</v>
      </c>
      <c r="L173">
        <v>0</v>
      </c>
      <c r="M173" s="23">
        <v>60</v>
      </c>
      <c r="AQ173" s="1" t="s">
        <v>517</v>
      </c>
    </row>
    <row r="174" spans="1:43" x14ac:dyDescent="0.3">
      <c r="A174" s="22" t="s">
        <v>1027</v>
      </c>
      <c r="B174" t="s">
        <v>1215</v>
      </c>
      <c r="C174" t="s">
        <v>1215</v>
      </c>
      <c r="D174" t="s">
        <v>1215</v>
      </c>
      <c r="E174" t="s">
        <v>1215</v>
      </c>
      <c r="F174" t="s">
        <v>682</v>
      </c>
      <c r="G174" t="s">
        <v>48</v>
      </c>
      <c r="H174" t="s">
        <v>683</v>
      </c>
      <c r="I174">
        <v>1</v>
      </c>
      <c r="J174">
        <v>60</v>
      </c>
      <c r="K174">
        <v>60</v>
      </c>
      <c r="L174">
        <v>60</v>
      </c>
      <c r="M174" s="23">
        <v>0</v>
      </c>
      <c r="AQ174" s="1" t="s">
        <v>200</v>
      </c>
    </row>
    <row r="175" spans="1:43" x14ac:dyDescent="0.3">
      <c r="A175" s="22" t="s">
        <v>1028</v>
      </c>
      <c r="B175" t="s">
        <v>684</v>
      </c>
      <c r="C175" t="s">
        <v>9</v>
      </c>
      <c r="D175" t="s">
        <v>10</v>
      </c>
      <c r="E175" t="s">
        <v>685</v>
      </c>
      <c r="F175" t="s">
        <v>650</v>
      </c>
      <c r="G175" t="s">
        <v>48</v>
      </c>
      <c r="H175" t="s">
        <v>1215</v>
      </c>
      <c r="I175">
        <v>1</v>
      </c>
      <c r="J175">
        <v>60</v>
      </c>
      <c r="K175">
        <v>60</v>
      </c>
      <c r="L175">
        <v>0</v>
      </c>
      <c r="M175" s="23">
        <v>60</v>
      </c>
      <c r="AQ175" s="1" t="s">
        <v>734</v>
      </c>
    </row>
    <row r="176" spans="1:43" x14ac:dyDescent="0.3">
      <c r="A176" s="22" t="s">
        <v>1029</v>
      </c>
      <c r="B176" t="s">
        <v>686</v>
      </c>
      <c r="C176" t="s">
        <v>9</v>
      </c>
      <c r="D176" t="s">
        <v>10</v>
      </c>
      <c r="E176" t="s">
        <v>687</v>
      </c>
      <c r="F176" t="s">
        <v>688</v>
      </c>
      <c r="G176" t="s">
        <v>30</v>
      </c>
      <c r="H176" t="s">
        <v>689</v>
      </c>
      <c r="I176">
        <v>1</v>
      </c>
      <c r="J176">
        <v>60</v>
      </c>
      <c r="K176">
        <v>60</v>
      </c>
      <c r="L176">
        <v>60</v>
      </c>
      <c r="M176" s="23">
        <v>0</v>
      </c>
      <c r="AQ176" s="1" t="s">
        <v>232</v>
      </c>
    </row>
    <row r="177" spans="1:43" x14ac:dyDescent="0.3">
      <c r="A177" s="22" t="s">
        <v>1030</v>
      </c>
      <c r="B177" t="s">
        <v>690</v>
      </c>
      <c r="C177" t="s">
        <v>62</v>
      </c>
      <c r="D177" t="s">
        <v>10</v>
      </c>
      <c r="E177" t="s">
        <v>691</v>
      </c>
      <c r="F177" t="s">
        <v>29</v>
      </c>
      <c r="G177" t="s">
        <v>30</v>
      </c>
      <c r="H177" t="s">
        <v>286</v>
      </c>
      <c r="I177">
        <v>1</v>
      </c>
      <c r="J177">
        <v>60</v>
      </c>
      <c r="K177">
        <v>60</v>
      </c>
      <c r="L177">
        <v>60</v>
      </c>
      <c r="M177" s="23">
        <v>0</v>
      </c>
      <c r="AQ177" s="1" t="s">
        <v>849</v>
      </c>
    </row>
    <row r="178" spans="1:43" x14ac:dyDescent="0.3">
      <c r="A178" s="22" t="s">
        <v>1031</v>
      </c>
      <c r="B178" t="s">
        <v>692</v>
      </c>
      <c r="C178" t="s">
        <v>110</v>
      </c>
      <c r="D178" t="s">
        <v>10</v>
      </c>
      <c r="E178" t="s">
        <v>693</v>
      </c>
      <c r="F178" t="s">
        <v>29</v>
      </c>
      <c r="G178" t="s">
        <v>30</v>
      </c>
      <c r="H178" t="s">
        <v>664</v>
      </c>
      <c r="I178">
        <v>1</v>
      </c>
      <c r="J178">
        <v>60</v>
      </c>
      <c r="K178">
        <v>60</v>
      </c>
      <c r="L178">
        <v>60</v>
      </c>
      <c r="M178" s="23">
        <v>0</v>
      </c>
      <c r="AQ178" s="1" t="s">
        <v>805</v>
      </c>
    </row>
    <row r="179" spans="1:43" x14ac:dyDescent="0.3">
      <c r="A179" s="22" t="s">
        <v>1032</v>
      </c>
      <c r="B179" t="s">
        <v>694</v>
      </c>
      <c r="C179" t="s">
        <v>9</v>
      </c>
      <c r="D179" t="s">
        <v>10</v>
      </c>
      <c r="E179" t="s">
        <v>695</v>
      </c>
      <c r="F179" t="s">
        <v>29</v>
      </c>
      <c r="G179" t="s">
        <v>30</v>
      </c>
      <c r="H179" t="s">
        <v>286</v>
      </c>
      <c r="I179">
        <v>1</v>
      </c>
      <c r="J179">
        <v>60</v>
      </c>
      <c r="K179">
        <v>60</v>
      </c>
      <c r="L179">
        <v>60</v>
      </c>
      <c r="M179" s="23">
        <v>0</v>
      </c>
      <c r="AQ179" s="1" t="s">
        <v>196</v>
      </c>
    </row>
    <row r="180" spans="1:43" x14ac:dyDescent="0.3">
      <c r="A180" s="22" t="s">
        <v>1033</v>
      </c>
      <c r="B180" t="s">
        <v>79</v>
      </c>
      <c r="C180" t="s">
        <v>9</v>
      </c>
      <c r="D180" t="s">
        <v>10</v>
      </c>
      <c r="E180" t="s">
        <v>80</v>
      </c>
      <c r="F180" t="s">
        <v>650</v>
      </c>
      <c r="G180" t="s">
        <v>48</v>
      </c>
      <c r="H180" t="s">
        <v>1215</v>
      </c>
      <c r="I180">
        <v>1</v>
      </c>
      <c r="J180">
        <v>60</v>
      </c>
      <c r="K180">
        <v>60</v>
      </c>
      <c r="L180">
        <v>60</v>
      </c>
      <c r="M180" s="23">
        <v>0</v>
      </c>
      <c r="AQ180" s="1" t="s">
        <v>581</v>
      </c>
    </row>
    <row r="181" spans="1:43" x14ac:dyDescent="0.3">
      <c r="A181" s="22" t="s">
        <v>1034</v>
      </c>
      <c r="B181" t="s">
        <v>696</v>
      </c>
      <c r="C181" t="s">
        <v>110</v>
      </c>
      <c r="D181" t="s">
        <v>10</v>
      </c>
      <c r="E181" t="s">
        <v>697</v>
      </c>
      <c r="F181" t="s">
        <v>650</v>
      </c>
      <c r="G181" t="s">
        <v>48</v>
      </c>
      <c r="H181" t="s">
        <v>37</v>
      </c>
      <c r="I181">
        <v>1</v>
      </c>
      <c r="J181">
        <v>60</v>
      </c>
      <c r="K181">
        <v>60</v>
      </c>
      <c r="L181">
        <v>0</v>
      </c>
      <c r="M181" s="23">
        <v>60</v>
      </c>
      <c r="AQ181" s="1" t="s">
        <v>307</v>
      </c>
    </row>
    <row r="182" spans="1:43" x14ac:dyDescent="0.3">
      <c r="A182" s="22" t="s">
        <v>1035</v>
      </c>
      <c r="B182" t="s">
        <v>366</v>
      </c>
      <c r="C182" t="s">
        <v>9</v>
      </c>
      <c r="D182" t="s">
        <v>10</v>
      </c>
      <c r="E182" t="s">
        <v>367</v>
      </c>
      <c r="F182" t="s">
        <v>368</v>
      </c>
      <c r="G182" t="s">
        <v>48</v>
      </c>
      <c r="H182" t="s">
        <v>369</v>
      </c>
      <c r="I182">
        <v>1</v>
      </c>
      <c r="J182">
        <v>100</v>
      </c>
      <c r="K182">
        <v>100</v>
      </c>
      <c r="L182">
        <v>100</v>
      </c>
      <c r="M182" s="23">
        <v>0</v>
      </c>
      <c r="AQ182" s="1" t="s">
        <v>71</v>
      </c>
    </row>
    <row r="183" spans="1:43" x14ac:dyDescent="0.3">
      <c r="A183" s="22" t="s">
        <v>1036</v>
      </c>
      <c r="B183" t="s">
        <v>698</v>
      </c>
      <c r="C183" t="s">
        <v>9</v>
      </c>
      <c r="D183" t="s">
        <v>10</v>
      </c>
      <c r="E183" t="s">
        <v>699</v>
      </c>
      <c r="F183" t="s">
        <v>700</v>
      </c>
      <c r="G183" t="s">
        <v>48</v>
      </c>
      <c r="H183" t="s">
        <v>701</v>
      </c>
      <c r="I183">
        <v>1</v>
      </c>
      <c r="J183">
        <v>60</v>
      </c>
      <c r="K183">
        <v>60</v>
      </c>
      <c r="L183">
        <v>60</v>
      </c>
      <c r="M183" s="23">
        <v>0</v>
      </c>
      <c r="AQ183" s="1" t="s">
        <v>846</v>
      </c>
    </row>
    <row r="184" spans="1:43" x14ac:dyDescent="0.3">
      <c r="A184" s="22" t="s">
        <v>1037</v>
      </c>
      <c r="B184" t="s">
        <v>702</v>
      </c>
      <c r="C184" t="s">
        <v>9</v>
      </c>
      <c r="D184" t="s">
        <v>10</v>
      </c>
      <c r="E184" t="s">
        <v>703</v>
      </c>
      <c r="F184" t="s">
        <v>470</v>
      </c>
      <c r="G184" t="s">
        <v>48</v>
      </c>
      <c r="H184" t="s">
        <v>447</v>
      </c>
      <c r="I184">
        <v>2</v>
      </c>
      <c r="J184">
        <v>60</v>
      </c>
      <c r="K184">
        <v>120</v>
      </c>
      <c r="L184">
        <v>120</v>
      </c>
      <c r="M184" s="23">
        <v>0</v>
      </c>
      <c r="AQ184" s="1" t="s">
        <v>536</v>
      </c>
    </row>
    <row r="185" spans="1:43" x14ac:dyDescent="0.3">
      <c r="A185" s="22" t="s">
        <v>1038</v>
      </c>
      <c r="B185" t="s">
        <v>421</v>
      </c>
      <c r="C185" t="s">
        <v>62</v>
      </c>
      <c r="D185" t="s">
        <v>10</v>
      </c>
      <c r="E185" t="s">
        <v>659</v>
      </c>
      <c r="F185" t="s">
        <v>650</v>
      </c>
      <c r="G185" t="s">
        <v>48</v>
      </c>
      <c r="H185" t="s">
        <v>704</v>
      </c>
      <c r="I185">
        <v>1</v>
      </c>
      <c r="J185">
        <v>60</v>
      </c>
      <c r="K185">
        <v>60</v>
      </c>
      <c r="L185">
        <v>0</v>
      </c>
      <c r="M185" s="23">
        <v>60</v>
      </c>
      <c r="AQ185" s="1" t="s">
        <v>23</v>
      </c>
    </row>
    <row r="186" spans="1:43" x14ac:dyDescent="0.3">
      <c r="A186" s="22" t="s">
        <v>1039</v>
      </c>
      <c r="B186" t="s">
        <v>1215</v>
      </c>
      <c r="C186" t="s">
        <v>1215</v>
      </c>
      <c r="D186" t="s">
        <v>1215</v>
      </c>
      <c r="E186" t="s">
        <v>1215</v>
      </c>
      <c r="F186" t="s">
        <v>706</v>
      </c>
      <c r="G186" t="s">
        <v>30</v>
      </c>
      <c r="H186" t="s">
        <v>707</v>
      </c>
      <c r="I186">
        <v>1</v>
      </c>
      <c r="J186">
        <v>60</v>
      </c>
      <c r="K186">
        <v>60</v>
      </c>
      <c r="L186">
        <v>60</v>
      </c>
      <c r="M186" s="23">
        <v>0</v>
      </c>
      <c r="AQ186" s="1" t="s">
        <v>264</v>
      </c>
    </row>
    <row r="187" spans="1:43" x14ac:dyDescent="0.3">
      <c r="A187" s="22" t="s">
        <v>1040</v>
      </c>
      <c r="B187" t="s">
        <v>1215</v>
      </c>
      <c r="C187" t="s">
        <v>1215</v>
      </c>
      <c r="D187" t="s">
        <v>1215</v>
      </c>
      <c r="E187" t="s">
        <v>1215</v>
      </c>
      <c r="F187" t="s">
        <v>1215</v>
      </c>
      <c r="G187" t="s">
        <v>48</v>
      </c>
      <c r="H187" t="s">
        <v>1215</v>
      </c>
      <c r="I187">
        <v>1</v>
      </c>
      <c r="J187">
        <v>60</v>
      </c>
      <c r="K187">
        <v>60</v>
      </c>
      <c r="L187">
        <v>60</v>
      </c>
      <c r="M187" s="23">
        <v>0</v>
      </c>
      <c r="AQ187" s="1" t="s">
        <v>250</v>
      </c>
    </row>
    <row r="188" spans="1:43" x14ac:dyDescent="0.3">
      <c r="A188" s="22" t="s">
        <v>1041</v>
      </c>
      <c r="B188" t="s">
        <v>251</v>
      </c>
      <c r="C188" t="s">
        <v>9</v>
      </c>
      <c r="D188" t="s">
        <v>10</v>
      </c>
      <c r="E188" t="s">
        <v>708</v>
      </c>
      <c r="F188" t="s">
        <v>617</v>
      </c>
      <c r="G188" t="s">
        <v>48</v>
      </c>
      <c r="H188" t="s">
        <v>23</v>
      </c>
      <c r="I188">
        <v>1</v>
      </c>
      <c r="J188">
        <v>60</v>
      </c>
      <c r="K188">
        <v>60</v>
      </c>
      <c r="L188">
        <v>0</v>
      </c>
      <c r="M188" s="23">
        <v>60</v>
      </c>
      <c r="AQ188" s="1" t="s">
        <v>475</v>
      </c>
    </row>
    <row r="189" spans="1:43" x14ac:dyDescent="0.3">
      <c r="A189" s="22" t="s">
        <v>1042</v>
      </c>
      <c r="B189" t="s">
        <v>709</v>
      </c>
      <c r="C189" t="s">
        <v>9</v>
      </c>
      <c r="D189" t="s">
        <v>10</v>
      </c>
      <c r="E189" t="s">
        <v>710</v>
      </c>
      <c r="F189" t="s">
        <v>215</v>
      </c>
      <c r="G189" t="s">
        <v>13</v>
      </c>
      <c r="H189" t="s">
        <v>711</v>
      </c>
      <c r="I189">
        <v>2</v>
      </c>
      <c r="J189">
        <v>60</v>
      </c>
      <c r="K189">
        <v>120</v>
      </c>
      <c r="L189">
        <v>120</v>
      </c>
      <c r="M189" s="23">
        <v>0</v>
      </c>
      <c r="AQ189" s="1" t="s">
        <v>188</v>
      </c>
    </row>
    <row r="190" spans="1:43" x14ac:dyDescent="0.3">
      <c r="A190" s="22" t="s">
        <v>1043</v>
      </c>
      <c r="B190" t="s">
        <v>712</v>
      </c>
      <c r="C190" t="s">
        <v>713</v>
      </c>
      <c r="D190" t="s">
        <v>10</v>
      </c>
      <c r="E190" t="s">
        <v>714</v>
      </c>
      <c r="F190" t="s">
        <v>539</v>
      </c>
      <c r="G190" t="s">
        <v>48</v>
      </c>
      <c r="H190" t="s">
        <v>155</v>
      </c>
      <c r="I190">
        <v>1</v>
      </c>
      <c r="J190">
        <v>60</v>
      </c>
      <c r="K190">
        <v>60</v>
      </c>
      <c r="L190">
        <v>0</v>
      </c>
      <c r="M190" s="23">
        <v>60</v>
      </c>
      <c r="AQ190" s="1" t="s">
        <v>418</v>
      </c>
    </row>
    <row r="191" spans="1:43" x14ac:dyDescent="0.3">
      <c r="A191" s="22" t="s">
        <v>1044</v>
      </c>
      <c r="B191" t="s">
        <v>269</v>
      </c>
      <c r="C191" t="s">
        <v>9</v>
      </c>
      <c r="D191" t="s">
        <v>10</v>
      </c>
      <c r="E191" t="s">
        <v>270</v>
      </c>
      <c r="F191" t="s">
        <v>271</v>
      </c>
      <c r="G191" t="s">
        <v>48</v>
      </c>
      <c r="H191" t="s">
        <v>272</v>
      </c>
      <c r="I191">
        <v>2</v>
      </c>
      <c r="J191">
        <v>100</v>
      </c>
      <c r="K191">
        <v>200</v>
      </c>
      <c r="L191">
        <v>200</v>
      </c>
      <c r="M191" s="23">
        <v>0</v>
      </c>
      <c r="AQ191" s="1" t="s">
        <v>216</v>
      </c>
    </row>
    <row r="192" spans="1:43" x14ac:dyDescent="0.3">
      <c r="A192" s="22" t="s">
        <v>1045</v>
      </c>
      <c r="B192" t="s">
        <v>715</v>
      </c>
      <c r="C192" t="s">
        <v>62</v>
      </c>
      <c r="D192" t="s">
        <v>10</v>
      </c>
      <c r="E192" t="s">
        <v>716</v>
      </c>
      <c r="F192" t="s">
        <v>521</v>
      </c>
      <c r="G192" t="s">
        <v>48</v>
      </c>
      <c r="H192" t="s">
        <v>717</v>
      </c>
      <c r="I192">
        <v>1</v>
      </c>
      <c r="J192">
        <v>60</v>
      </c>
      <c r="K192">
        <v>60</v>
      </c>
      <c r="L192">
        <v>0</v>
      </c>
      <c r="M192" s="23">
        <v>60</v>
      </c>
      <c r="AQ192" s="1" t="s">
        <v>160</v>
      </c>
    </row>
    <row r="193" spans="1:43" x14ac:dyDescent="0.3">
      <c r="A193" s="22" t="s">
        <v>1046</v>
      </c>
      <c r="B193" t="s">
        <v>718</v>
      </c>
      <c r="C193" t="s">
        <v>9</v>
      </c>
      <c r="D193" t="s">
        <v>10</v>
      </c>
      <c r="E193" t="s">
        <v>719</v>
      </c>
      <c r="F193" t="s">
        <v>682</v>
      </c>
      <c r="G193" t="s">
        <v>48</v>
      </c>
      <c r="H193" t="s">
        <v>720</v>
      </c>
      <c r="I193">
        <v>1</v>
      </c>
      <c r="J193">
        <v>60</v>
      </c>
      <c r="K193">
        <v>60</v>
      </c>
      <c r="L193">
        <v>60</v>
      </c>
      <c r="M193" s="23">
        <v>0</v>
      </c>
      <c r="AQ193" s="1" t="s">
        <v>254</v>
      </c>
    </row>
    <row r="194" spans="1:43" x14ac:dyDescent="0.3">
      <c r="A194" s="22" t="s">
        <v>1047</v>
      </c>
      <c r="B194" t="s">
        <v>8</v>
      </c>
      <c r="C194" t="s">
        <v>9</v>
      </c>
      <c r="D194" t="s">
        <v>10</v>
      </c>
      <c r="E194" t="s">
        <v>11</v>
      </c>
      <c r="F194" t="s">
        <v>12</v>
      </c>
      <c r="G194" t="s">
        <v>13</v>
      </c>
      <c r="H194" t="s">
        <v>14</v>
      </c>
      <c r="I194">
        <v>116</v>
      </c>
      <c r="J194">
        <v>100</v>
      </c>
      <c r="K194">
        <v>11600</v>
      </c>
      <c r="L194">
        <v>11600</v>
      </c>
      <c r="M194" s="23">
        <v>0</v>
      </c>
      <c r="AQ194" s="1" t="s">
        <v>332</v>
      </c>
    </row>
    <row r="195" spans="1:43" x14ac:dyDescent="0.3">
      <c r="A195" s="22" t="s">
        <v>1048</v>
      </c>
      <c r="B195" t="s">
        <v>1215</v>
      </c>
      <c r="C195" t="s">
        <v>1215</v>
      </c>
      <c r="D195" t="s">
        <v>1215</v>
      </c>
      <c r="E195" t="s">
        <v>1215</v>
      </c>
      <c r="F195" t="s">
        <v>721</v>
      </c>
      <c r="G195" t="s">
        <v>48</v>
      </c>
      <c r="H195" t="s">
        <v>722</v>
      </c>
      <c r="I195">
        <v>1</v>
      </c>
      <c r="J195">
        <v>60</v>
      </c>
      <c r="K195">
        <v>60</v>
      </c>
      <c r="L195">
        <v>60</v>
      </c>
      <c r="M195" s="23">
        <v>0</v>
      </c>
      <c r="AQ195" s="1" t="s">
        <v>526</v>
      </c>
    </row>
    <row r="196" spans="1:43" x14ac:dyDescent="0.3">
      <c r="A196" s="22" t="s">
        <v>1049</v>
      </c>
      <c r="B196" t="s">
        <v>723</v>
      </c>
      <c r="C196" t="s">
        <v>605</v>
      </c>
      <c r="D196" t="s">
        <v>10</v>
      </c>
      <c r="E196" t="s">
        <v>724</v>
      </c>
      <c r="F196" t="s">
        <v>70</v>
      </c>
      <c r="G196" t="s">
        <v>13</v>
      </c>
      <c r="H196" t="s">
        <v>725</v>
      </c>
      <c r="I196">
        <v>1</v>
      </c>
      <c r="J196">
        <v>60</v>
      </c>
      <c r="K196">
        <v>60</v>
      </c>
      <c r="L196">
        <v>60</v>
      </c>
      <c r="M196" s="23">
        <v>0</v>
      </c>
      <c r="AQ196" s="1" t="s">
        <v>593</v>
      </c>
    </row>
    <row r="197" spans="1:43" x14ac:dyDescent="0.3">
      <c r="A197" s="22" t="s">
        <v>1050</v>
      </c>
      <c r="B197" t="s">
        <v>1215</v>
      </c>
      <c r="C197" t="s">
        <v>1215</v>
      </c>
      <c r="D197" t="s">
        <v>1215</v>
      </c>
      <c r="E197" t="s">
        <v>1215</v>
      </c>
      <c r="F197" t="s">
        <v>370</v>
      </c>
      <c r="G197" t="s">
        <v>48</v>
      </c>
      <c r="H197" t="s">
        <v>228</v>
      </c>
      <c r="I197">
        <v>1</v>
      </c>
      <c r="J197">
        <v>100</v>
      </c>
      <c r="K197">
        <v>100</v>
      </c>
      <c r="L197">
        <v>100</v>
      </c>
      <c r="M197" s="23">
        <v>0</v>
      </c>
      <c r="AQ197" s="1" t="s">
        <v>826</v>
      </c>
    </row>
    <row r="198" spans="1:43" x14ac:dyDescent="0.3">
      <c r="A198" s="22" t="s">
        <v>1051</v>
      </c>
      <c r="B198" t="s">
        <v>371</v>
      </c>
      <c r="C198" t="s">
        <v>110</v>
      </c>
      <c r="D198" t="s">
        <v>10</v>
      </c>
      <c r="E198" t="s">
        <v>372</v>
      </c>
      <c r="F198" t="s">
        <v>373</v>
      </c>
      <c r="G198" t="s">
        <v>13</v>
      </c>
      <c r="H198" t="s">
        <v>374</v>
      </c>
      <c r="I198">
        <v>1</v>
      </c>
      <c r="J198">
        <v>100</v>
      </c>
      <c r="K198">
        <v>100</v>
      </c>
      <c r="L198">
        <v>100</v>
      </c>
      <c r="M198" s="23">
        <v>0</v>
      </c>
      <c r="AQ198" s="1" t="s">
        <v>261</v>
      </c>
    </row>
    <row r="199" spans="1:43" x14ac:dyDescent="0.3">
      <c r="A199" s="22" t="s">
        <v>1052</v>
      </c>
      <c r="B199" t="s">
        <v>298</v>
      </c>
      <c r="C199" t="s">
        <v>9</v>
      </c>
      <c r="D199" t="s">
        <v>10</v>
      </c>
      <c r="E199" t="s">
        <v>299</v>
      </c>
      <c r="F199" t="s">
        <v>29</v>
      </c>
      <c r="G199" t="s">
        <v>30</v>
      </c>
      <c r="H199" t="s">
        <v>726</v>
      </c>
      <c r="I199">
        <v>1</v>
      </c>
      <c r="J199">
        <v>60</v>
      </c>
      <c r="K199">
        <v>60</v>
      </c>
      <c r="L199">
        <v>60</v>
      </c>
      <c r="M199" s="23">
        <v>0</v>
      </c>
      <c r="AQ199" s="1" t="s">
        <v>621</v>
      </c>
    </row>
    <row r="200" spans="1:43" x14ac:dyDescent="0.3">
      <c r="A200" s="22" t="s">
        <v>1053</v>
      </c>
      <c r="B200" t="s">
        <v>727</v>
      </c>
      <c r="C200" t="s">
        <v>9</v>
      </c>
      <c r="D200" t="s">
        <v>10</v>
      </c>
      <c r="E200" t="s">
        <v>728</v>
      </c>
      <c r="F200" t="s">
        <v>470</v>
      </c>
      <c r="G200" t="s">
        <v>48</v>
      </c>
      <c r="H200" t="s">
        <v>447</v>
      </c>
      <c r="I200">
        <v>1</v>
      </c>
      <c r="J200">
        <v>60</v>
      </c>
      <c r="K200">
        <v>60</v>
      </c>
      <c r="L200">
        <v>60</v>
      </c>
      <c r="M200" s="23">
        <v>0</v>
      </c>
      <c r="AQ200" s="1" t="s">
        <v>761</v>
      </c>
    </row>
    <row r="201" spans="1:43" x14ac:dyDescent="0.3">
      <c r="A201" s="22" t="s">
        <v>1054</v>
      </c>
      <c r="B201" t="s">
        <v>729</v>
      </c>
      <c r="C201" t="s">
        <v>9</v>
      </c>
      <c r="D201" t="s">
        <v>10</v>
      </c>
      <c r="E201" t="s">
        <v>730</v>
      </c>
      <c r="F201" t="s">
        <v>1215</v>
      </c>
      <c r="G201" t="s">
        <v>30</v>
      </c>
      <c r="H201" t="s">
        <v>1215</v>
      </c>
      <c r="I201">
        <v>1</v>
      </c>
      <c r="J201">
        <v>60</v>
      </c>
      <c r="K201">
        <v>60</v>
      </c>
      <c r="L201">
        <v>60</v>
      </c>
      <c r="M201" s="23">
        <v>0</v>
      </c>
      <c r="AQ201" s="1" t="s">
        <v>610</v>
      </c>
    </row>
    <row r="202" spans="1:43" x14ac:dyDescent="0.3">
      <c r="A202" s="22" t="s">
        <v>1055</v>
      </c>
      <c r="B202" t="s">
        <v>731</v>
      </c>
      <c r="C202" t="s">
        <v>9</v>
      </c>
      <c r="D202" t="s">
        <v>10</v>
      </c>
      <c r="E202" t="s">
        <v>732</v>
      </c>
      <c r="F202" t="s">
        <v>733</v>
      </c>
      <c r="G202" t="s">
        <v>48</v>
      </c>
      <c r="H202" t="s">
        <v>734</v>
      </c>
      <c r="I202">
        <v>2</v>
      </c>
      <c r="J202">
        <v>60</v>
      </c>
      <c r="K202">
        <v>120</v>
      </c>
      <c r="L202">
        <v>120</v>
      </c>
      <c r="M202" s="23">
        <v>0</v>
      </c>
      <c r="AQ202" s="1" t="s">
        <v>383</v>
      </c>
    </row>
    <row r="203" spans="1:43" x14ac:dyDescent="0.3">
      <c r="A203" s="22" t="s">
        <v>1056</v>
      </c>
      <c r="B203" t="s">
        <v>152</v>
      </c>
      <c r="C203" t="s">
        <v>9</v>
      </c>
      <c r="D203" t="s">
        <v>10</v>
      </c>
      <c r="E203" t="s">
        <v>153</v>
      </c>
      <c r="F203" t="s">
        <v>154</v>
      </c>
      <c r="G203" t="s">
        <v>48</v>
      </c>
      <c r="H203" t="s">
        <v>155</v>
      </c>
      <c r="I203">
        <v>5</v>
      </c>
      <c r="J203">
        <v>100</v>
      </c>
      <c r="K203">
        <v>500</v>
      </c>
      <c r="L203">
        <v>500</v>
      </c>
      <c r="M203" s="23">
        <v>0</v>
      </c>
      <c r="AQ203" s="1" t="s">
        <v>664</v>
      </c>
    </row>
    <row r="204" spans="1:43" x14ac:dyDescent="0.3">
      <c r="A204" s="22" t="s">
        <v>1057</v>
      </c>
      <c r="B204" t="s">
        <v>735</v>
      </c>
      <c r="C204" t="s">
        <v>237</v>
      </c>
      <c r="D204" t="s">
        <v>10</v>
      </c>
      <c r="E204" t="s">
        <v>736</v>
      </c>
      <c r="F204" t="s">
        <v>737</v>
      </c>
      <c r="G204" t="s">
        <v>30</v>
      </c>
      <c r="H204" t="s">
        <v>738</v>
      </c>
      <c r="I204">
        <v>5</v>
      </c>
      <c r="J204">
        <v>60</v>
      </c>
      <c r="K204">
        <v>300</v>
      </c>
      <c r="L204">
        <v>300</v>
      </c>
      <c r="M204" s="23">
        <v>0</v>
      </c>
      <c r="AQ204" s="1" t="s">
        <v>409</v>
      </c>
    </row>
    <row r="205" spans="1:43" x14ac:dyDescent="0.3">
      <c r="A205" s="22" t="s">
        <v>1058</v>
      </c>
      <c r="B205" t="s">
        <v>727</v>
      </c>
      <c r="C205" t="s">
        <v>9</v>
      </c>
      <c r="D205" t="s">
        <v>10</v>
      </c>
      <c r="E205" t="s">
        <v>739</v>
      </c>
      <c r="F205" t="s">
        <v>740</v>
      </c>
      <c r="G205" t="s">
        <v>30</v>
      </c>
      <c r="H205" t="s">
        <v>741</v>
      </c>
      <c r="I205">
        <v>1</v>
      </c>
      <c r="J205">
        <v>60</v>
      </c>
      <c r="K205">
        <v>60</v>
      </c>
      <c r="L205">
        <v>30</v>
      </c>
      <c r="M205" s="23">
        <v>0</v>
      </c>
      <c r="AQ205" s="1" t="s">
        <v>276</v>
      </c>
    </row>
    <row r="206" spans="1:43" x14ac:dyDescent="0.3">
      <c r="A206" s="22" t="s">
        <v>1059</v>
      </c>
      <c r="B206" t="s">
        <v>1215</v>
      </c>
      <c r="C206" t="s">
        <v>1215</v>
      </c>
      <c r="D206" t="s">
        <v>1215</v>
      </c>
      <c r="E206" t="s">
        <v>1215</v>
      </c>
      <c r="F206" t="s">
        <v>742</v>
      </c>
      <c r="G206" t="s">
        <v>48</v>
      </c>
      <c r="H206" t="s">
        <v>743</v>
      </c>
      <c r="I206">
        <v>1</v>
      </c>
      <c r="J206">
        <v>60</v>
      </c>
      <c r="K206">
        <v>60</v>
      </c>
      <c r="L206">
        <v>60</v>
      </c>
      <c r="M206" s="23">
        <v>0</v>
      </c>
      <c r="AQ206" s="1" t="s">
        <v>561</v>
      </c>
    </row>
    <row r="207" spans="1:43" x14ac:dyDescent="0.3">
      <c r="A207" s="22" t="s">
        <v>1060</v>
      </c>
      <c r="B207" t="s">
        <v>744</v>
      </c>
      <c r="C207" t="s">
        <v>9</v>
      </c>
      <c r="D207" t="s">
        <v>10</v>
      </c>
      <c r="E207" t="s">
        <v>745</v>
      </c>
      <c r="F207" t="s">
        <v>746</v>
      </c>
      <c r="G207" t="s">
        <v>48</v>
      </c>
      <c r="H207" t="s">
        <v>155</v>
      </c>
      <c r="I207">
        <v>4</v>
      </c>
      <c r="J207">
        <v>60</v>
      </c>
      <c r="K207">
        <v>240</v>
      </c>
      <c r="L207">
        <v>180</v>
      </c>
      <c r="M207" s="23">
        <v>60</v>
      </c>
      <c r="AQ207" s="1" t="s">
        <v>459</v>
      </c>
    </row>
    <row r="208" spans="1:43" x14ac:dyDescent="0.3">
      <c r="A208" s="22" t="s">
        <v>1061</v>
      </c>
      <c r="B208" t="s">
        <v>375</v>
      </c>
      <c r="C208" t="s">
        <v>9</v>
      </c>
      <c r="D208" t="s">
        <v>10</v>
      </c>
      <c r="E208" t="s">
        <v>376</v>
      </c>
      <c r="F208" t="s">
        <v>22</v>
      </c>
      <c r="G208" t="s">
        <v>48</v>
      </c>
      <c r="H208" t="s">
        <v>37</v>
      </c>
      <c r="I208">
        <v>2</v>
      </c>
      <c r="J208">
        <v>80</v>
      </c>
      <c r="K208">
        <v>160</v>
      </c>
      <c r="L208">
        <v>0</v>
      </c>
      <c r="M208" s="23">
        <v>160</v>
      </c>
      <c r="AQ208" s="1" t="s">
        <v>420</v>
      </c>
    </row>
    <row r="209" spans="1:43" x14ac:dyDescent="0.3">
      <c r="A209" s="22" t="s">
        <v>1062</v>
      </c>
      <c r="B209" t="s">
        <v>273</v>
      </c>
      <c r="C209" t="s">
        <v>9</v>
      </c>
      <c r="D209" t="s">
        <v>10</v>
      </c>
      <c r="E209" t="s">
        <v>274</v>
      </c>
      <c r="F209" t="s">
        <v>275</v>
      </c>
      <c r="G209" t="s">
        <v>48</v>
      </c>
      <c r="H209" t="s">
        <v>276</v>
      </c>
      <c r="I209">
        <v>4</v>
      </c>
      <c r="J209">
        <v>73</v>
      </c>
      <c r="K209">
        <v>320</v>
      </c>
      <c r="L209">
        <v>320</v>
      </c>
      <c r="M209" s="23">
        <v>0</v>
      </c>
      <c r="AQ209" s="1" t="s">
        <v>340</v>
      </c>
    </row>
    <row r="210" spans="1:43" x14ac:dyDescent="0.3">
      <c r="A210" s="22" t="s">
        <v>1063</v>
      </c>
      <c r="B210" t="s">
        <v>152</v>
      </c>
      <c r="C210" t="s">
        <v>9</v>
      </c>
      <c r="D210" t="s">
        <v>10</v>
      </c>
      <c r="E210" t="s">
        <v>747</v>
      </c>
      <c r="F210" t="s">
        <v>748</v>
      </c>
      <c r="G210" t="s">
        <v>48</v>
      </c>
      <c r="H210" t="s">
        <v>749</v>
      </c>
      <c r="I210">
        <v>1</v>
      </c>
      <c r="J210">
        <v>60</v>
      </c>
      <c r="K210">
        <v>60</v>
      </c>
      <c r="L210">
        <v>0</v>
      </c>
      <c r="M210" s="23">
        <v>60</v>
      </c>
      <c r="AQ210" s="1" t="s">
        <v>508</v>
      </c>
    </row>
    <row r="211" spans="1:43" x14ac:dyDescent="0.3">
      <c r="A211" s="22" t="s">
        <v>1064</v>
      </c>
      <c r="B211" t="s">
        <v>750</v>
      </c>
      <c r="C211" t="s">
        <v>9</v>
      </c>
      <c r="D211" t="s">
        <v>10</v>
      </c>
      <c r="E211" t="s">
        <v>751</v>
      </c>
      <c r="F211" t="s">
        <v>1215</v>
      </c>
      <c r="G211" t="s">
        <v>30</v>
      </c>
      <c r="H211" t="s">
        <v>752</v>
      </c>
      <c r="I211">
        <v>1</v>
      </c>
      <c r="J211">
        <v>60</v>
      </c>
      <c r="K211">
        <v>60</v>
      </c>
      <c r="L211">
        <v>60</v>
      </c>
      <c r="M211" s="23">
        <v>0</v>
      </c>
      <c r="AQ211" s="1" t="s">
        <v>759</v>
      </c>
    </row>
    <row r="212" spans="1:43" x14ac:dyDescent="0.3">
      <c r="A212" s="22" t="s">
        <v>1065</v>
      </c>
      <c r="B212" t="s">
        <v>753</v>
      </c>
      <c r="C212" t="s">
        <v>754</v>
      </c>
      <c r="D212" t="s">
        <v>10</v>
      </c>
      <c r="E212" t="s">
        <v>755</v>
      </c>
      <c r="F212" t="s">
        <v>1215</v>
      </c>
      <c r="G212" t="s">
        <v>30</v>
      </c>
      <c r="H212" t="s">
        <v>1215</v>
      </c>
      <c r="I212">
        <v>1</v>
      </c>
      <c r="J212">
        <v>60</v>
      </c>
      <c r="K212">
        <v>60</v>
      </c>
      <c r="L212">
        <v>60</v>
      </c>
      <c r="M212" s="23">
        <v>0</v>
      </c>
      <c r="AQ212" s="1" t="s">
        <v>679</v>
      </c>
    </row>
    <row r="213" spans="1:43" x14ac:dyDescent="0.3">
      <c r="A213" s="22" t="s">
        <v>1066</v>
      </c>
      <c r="B213" t="s">
        <v>251</v>
      </c>
      <c r="C213" t="s">
        <v>9</v>
      </c>
      <c r="D213" t="s">
        <v>10</v>
      </c>
      <c r="E213" t="s">
        <v>252</v>
      </c>
      <c r="F213" t="s">
        <v>470</v>
      </c>
      <c r="G213" t="s">
        <v>48</v>
      </c>
      <c r="H213" t="s">
        <v>756</v>
      </c>
      <c r="I213">
        <v>1</v>
      </c>
      <c r="J213">
        <v>60</v>
      </c>
      <c r="K213">
        <v>60</v>
      </c>
      <c r="L213">
        <v>60</v>
      </c>
      <c r="M213" s="23">
        <v>0</v>
      </c>
      <c r="AQ213" s="1" t="s">
        <v>560</v>
      </c>
    </row>
    <row r="214" spans="1:43" x14ac:dyDescent="0.3">
      <c r="A214" s="22" t="s">
        <v>1067</v>
      </c>
      <c r="B214" t="s">
        <v>757</v>
      </c>
      <c r="C214" t="s">
        <v>9</v>
      </c>
      <c r="D214" t="s">
        <v>10</v>
      </c>
      <c r="E214" t="s">
        <v>758</v>
      </c>
      <c r="F214" t="s">
        <v>183</v>
      </c>
      <c r="G214" t="s">
        <v>85</v>
      </c>
      <c r="H214" t="s">
        <v>759</v>
      </c>
      <c r="I214">
        <v>1</v>
      </c>
      <c r="J214">
        <v>60</v>
      </c>
      <c r="K214">
        <v>60</v>
      </c>
      <c r="L214">
        <v>60</v>
      </c>
      <c r="M214" s="23">
        <v>0</v>
      </c>
      <c r="AQ214" s="1" t="s">
        <v>478</v>
      </c>
    </row>
    <row r="215" spans="1:43" x14ac:dyDescent="0.3">
      <c r="A215" s="22" t="s">
        <v>1068</v>
      </c>
      <c r="B215" t="s">
        <v>377</v>
      </c>
      <c r="C215" t="s">
        <v>9</v>
      </c>
      <c r="D215" t="s">
        <v>10</v>
      </c>
      <c r="E215" t="s">
        <v>378</v>
      </c>
      <c r="F215" t="s">
        <v>29</v>
      </c>
      <c r="G215" t="s">
        <v>30</v>
      </c>
      <c r="H215" t="s">
        <v>379</v>
      </c>
      <c r="I215">
        <v>3</v>
      </c>
      <c r="J215">
        <v>73</v>
      </c>
      <c r="K215">
        <v>220</v>
      </c>
      <c r="L215">
        <v>220</v>
      </c>
      <c r="M215" s="23">
        <v>0</v>
      </c>
      <c r="AQ215" s="1" t="s">
        <v>520</v>
      </c>
    </row>
    <row r="216" spans="1:43" x14ac:dyDescent="0.3">
      <c r="A216" s="22" t="s">
        <v>1069</v>
      </c>
      <c r="B216" t="s">
        <v>680</v>
      </c>
      <c r="C216" t="s">
        <v>9</v>
      </c>
      <c r="D216" t="s">
        <v>10</v>
      </c>
      <c r="E216" t="s">
        <v>681</v>
      </c>
      <c r="F216" t="s">
        <v>760</v>
      </c>
      <c r="G216" t="s">
        <v>48</v>
      </c>
      <c r="H216" t="s">
        <v>761</v>
      </c>
      <c r="I216">
        <v>1</v>
      </c>
      <c r="J216">
        <v>60</v>
      </c>
      <c r="K216">
        <v>60</v>
      </c>
      <c r="L216">
        <v>60</v>
      </c>
      <c r="M216" s="23">
        <v>0</v>
      </c>
    </row>
    <row r="217" spans="1:43" x14ac:dyDescent="0.3">
      <c r="A217" s="22" t="s">
        <v>1070</v>
      </c>
      <c r="B217" t="s">
        <v>762</v>
      </c>
      <c r="C217" t="s">
        <v>763</v>
      </c>
      <c r="D217" t="s">
        <v>10</v>
      </c>
      <c r="E217" t="s">
        <v>764</v>
      </c>
      <c r="F217" t="s">
        <v>521</v>
      </c>
      <c r="G217" t="s">
        <v>48</v>
      </c>
      <c r="H217" t="s">
        <v>391</v>
      </c>
      <c r="I217">
        <v>1</v>
      </c>
      <c r="J217">
        <v>60</v>
      </c>
      <c r="K217">
        <v>60</v>
      </c>
      <c r="L217">
        <v>60</v>
      </c>
      <c r="M217" s="23">
        <v>0</v>
      </c>
    </row>
    <row r="218" spans="1:43" x14ac:dyDescent="0.3">
      <c r="A218" s="22" t="s">
        <v>1071</v>
      </c>
      <c r="B218" t="s">
        <v>765</v>
      </c>
      <c r="C218" t="s">
        <v>9</v>
      </c>
      <c r="D218" t="s">
        <v>10</v>
      </c>
      <c r="E218" t="s">
        <v>766</v>
      </c>
      <c r="F218" t="s">
        <v>149</v>
      </c>
      <c r="G218" t="s">
        <v>48</v>
      </c>
      <c r="H218" t="s">
        <v>150</v>
      </c>
      <c r="I218">
        <v>1</v>
      </c>
      <c r="J218">
        <v>60</v>
      </c>
      <c r="K218">
        <v>60</v>
      </c>
      <c r="L218">
        <v>60</v>
      </c>
      <c r="M218" s="23">
        <v>0</v>
      </c>
    </row>
    <row r="219" spans="1:43" x14ac:dyDescent="0.3">
      <c r="A219" s="22" t="s">
        <v>1072</v>
      </c>
      <c r="B219" t="s">
        <v>138</v>
      </c>
      <c r="C219" t="s">
        <v>9</v>
      </c>
      <c r="D219" t="s">
        <v>10</v>
      </c>
      <c r="E219" t="s">
        <v>139</v>
      </c>
      <c r="F219" t="s">
        <v>767</v>
      </c>
      <c r="G219" t="s">
        <v>30</v>
      </c>
      <c r="H219" t="s">
        <v>99</v>
      </c>
      <c r="I219">
        <v>1</v>
      </c>
      <c r="J219">
        <v>60</v>
      </c>
      <c r="K219">
        <v>60</v>
      </c>
      <c r="L219">
        <v>60</v>
      </c>
      <c r="M219" s="23">
        <v>0</v>
      </c>
    </row>
    <row r="220" spans="1:43" x14ac:dyDescent="0.3">
      <c r="A220" s="22" t="s">
        <v>1073</v>
      </c>
      <c r="B220" t="s">
        <v>768</v>
      </c>
      <c r="C220" t="s">
        <v>175</v>
      </c>
      <c r="D220" t="s">
        <v>10</v>
      </c>
      <c r="E220" t="s">
        <v>769</v>
      </c>
      <c r="F220" t="s">
        <v>770</v>
      </c>
      <c r="G220" t="s">
        <v>13</v>
      </c>
      <c r="H220" t="s">
        <v>771</v>
      </c>
      <c r="I220">
        <v>1</v>
      </c>
      <c r="J220">
        <v>60</v>
      </c>
      <c r="K220">
        <v>60</v>
      </c>
      <c r="L220">
        <v>60</v>
      </c>
      <c r="M220" s="23">
        <v>0</v>
      </c>
    </row>
    <row r="221" spans="1:43" x14ac:dyDescent="0.3">
      <c r="A221" s="22" t="s">
        <v>1074</v>
      </c>
      <c r="B221" t="s">
        <v>772</v>
      </c>
      <c r="C221" t="s">
        <v>9</v>
      </c>
      <c r="D221" t="s">
        <v>10</v>
      </c>
      <c r="E221" t="s">
        <v>773</v>
      </c>
      <c r="F221" t="s">
        <v>183</v>
      </c>
      <c r="G221" t="s">
        <v>48</v>
      </c>
      <c r="H221" t="s">
        <v>774</v>
      </c>
      <c r="I221">
        <v>1</v>
      </c>
      <c r="J221">
        <v>60</v>
      </c>
      <c r="K221">
        <v>60</v>
      </c>
      <c r="L221">
        <v>60</v>
      </c>
      <c r="M221" s="23">
        <v>0</v>
      </c>
    </row>
    <row r="222" spans="1:43" x14ac:dyDescent="0.3">
      <c r="A222" s="22" t="s">
        <v>1075</v>
      </c>
      <c r="B222" t="s">
        <v>775</v>
      </c>
      <c r="C222" t="s">
        <v>62</v>
      </c>
      <c r="D222" t="s">
        <v>10</v>
      </c>
      <c r="E222" t="s">
        <v>776</v>
      </c>
      <c r="F222" t="s">
        <v>777</v>
      </c>
      <c r="G222" t="s">
        <v>30</v>
      </c>
      <c r="H222" t="s">
        <v>289</v>
      </c>
      <c r="I222">
        <v>1</v>
      </c>
      <c r="J222">
        <v>60</v>
      </c>
      <c r="K222">
        <v>60</v>
      </c>
      <c r="L222">
        <v>60</v>
      </c>
      <c r="M222" s="23">
        <v>0</v>
      </c>
    </row>
    <row r="223" spans="1:43" x14ac:dyDescent="0.3">
      <c r="A223" s="22" t="s">
        <v>1076</v>
      </c>
      <c r="B223" t="s">
        <v>779</v>
      </c>
      <c r="C223" t="s">
        <v>9</v>
      </c>
      <c r="D223" t="s">
        <v>10</v>
      </c>
      <c r="E223" t="s">
        <v>780</v>
      </c>
      <c r="F223" t="s">
        <v>781</v>
      </c>
      <c r="G223" t="s">
        <v>30</v>
      </c>
      <c r="H223" t="s">
        <v>289</v>
      </c>
      <c r="I223">
        <v>1</v>
      </c>
      <c r="J223">
        <v>60</v>
      </c>
      <c r="K223">
        <v>60</v>
      </c>
      <c r="L223">
        <v>60</v>
      </c>
      <c r="M223" s="23">
        <v>0</v>
      </c>
    </row>
    <row r="224" spans="1:43" x14ac:dyDescent="0.3">
      <c r="A224" s="22" t="s">
        <v>1077</v>
      </c>
      <c r="B224" t="s">
        <v>782</v>
      </c>
      <c r="C224" t="s">
        <v>9</v>
      </c>
      <c r="D224" t="s">
        <v>10</v>
      </c>
      <c r="E224" t="s">
        <v>783</v>
      </c>
      <c r="F224" t="s">
        <v>784</v>
      </c>
      <c r="G224" t="s">
        <v>30</v>
      </c>
      <c r="H224" t="s">
        <v>440</v>
      </c>
      <c r="I224">
        <v>1</v>
      </c>
      <c r="J224">
        <v>60</v>
      </c>
      <c r="K224">
        <v>60</v>
      </c>
      <c r="L224">
        <v>60</v>
      </c>
      <c r="M224" s="23">
        <v>0</v>
      </c>
    </row>
    <row r="225" spans="1:13" x14ac:dyDescent="0.3">
      <c r="A225" s="22" t="s">
        <v>1078</v>
      </c>
      <c r="B225" t="s">
        <v>785</v>
      </c>
      <c r="C225" t="s">
        <v>9</v>
      </c>
      <c r="D225" t="s">
        <v>10</v>
      </c>
      <c r="E225" t="s">
        <v>786</v>
      </c>
      <c r="F225" t="s">
        <v>29</v>
      </c>
      <c r="G225" t="s">
        <v>30</v>
      </c>
      <c r="H225" t="s">
        <v>1215</v>
      </c>
      <c r="I225">
        <v>1</v>
      </c>
      <c r="J225">
        <v>60</v>
      </c>
      <c r="K225">
        <v>60</v>
      </c>
      <c r="L225">
        <v>60</v>
      </c>
      <c r="M225" s="23">
        <v>0</v>
      </c>
    </row>
    <row r="226" spans="1:13" x14ac:dyDescent="0.3">
      <c r="A226" s="22" t="s">
        <v>1079</v>
      </c>
      <c r="B226" t="s">
        <v>76</v>
      </c>
      <c r="C226" t="s">
        <v>9</v>
      </c>
      <c r="D226" t="s">
        <v>10</v>
      </c>
      <c r="E226" t="s">
        <v>77</v>
      </c>
      <c r="F226" t="s">
        <v>66</v>
      </c>
      <c r="G226" t="s">
        <v>48</v>
      </c>
      <c r="H226" t="s">
        <v>78</v>
      </c>
      <c r="I226">
        <v>11</v>
      </c>
      <c r="J226">
        <v>100</v>
      </c>
      <c r="K226">
        <v>1100</v>
      </c>
      <c r="L226">
        <v>1100</v>
      </c>
      <c r="M226" s="23">
        <v>0</v>
      </c>
    </row>
    <row r="227" spans="1:13" x14ac:dyDescent="0.3">
      <c r="A227" s="22" t="s">
        <v>1080</v>
      </c>
      <c r="B227" t="s">
        <v>298</v>
      </c>
      <c r="C227" t="s">
        <v>9</v>
      </c>
      <c r="D227" t="s">
        <v>10</v>
      </c>
      <c r="E227" t="s">
        <v>299</v>
      </c>
      <c r="F227" t="s">
        <v>29</v>
      </c>
      <c r="G227" t="s">
        <v>30</v>
      </c>
      <c r="H227" t="s">
        <v>787</v>
      </c>
      <c r="I227">
        <v>1</v>
      </c>
      <c r="J227">
        <v>60</v>
      </c>
      <c r="K227">
        <v>60</v>
      </c>
      <c r="L227">
        <v>60</v>
      </c>
      <c r="M227" s="23">
        <v>0</v>
      </c>
    </row>
    <row r="228" spans="1:13" x14ac:dyDescent="0.3">
      <c r="A228" s="22" t="s">
        <v>1081</v>
      </c>
      <c r="B228" t="s">
        <v>1215</v>
      </c>
      <c r="C228" t="s">
        <v>1215</v>
      </c>
      <c r="D228" t="s">
        <v>1215</v>
      </c>
      <c r="E228" t="s">
        <v>1215</v>
      </c>
      <c r="F228" t="s">
        <v>788</v>
      </c>
      <c r="G228" t="s">
        <v>48</v>
      </c>
      <c r="H228" t="s">
        <v>789</v>
      </c>
      <c r="I228">
        <v>1</v>
      </c>
      <c r="J228">
        <v>60</v>
      </c>
      <c r="K228">
        <v>60</v>
      </c>
      <c r="L228">
        <v>60</v>
      </c>
      <c r="M228" s="23">
        <v>0</v>
      </c>
    </row>
    <row r="229" spans="1:13" x14ac:dyDescent="0.3">
      <c r="A229" s="22" t="s">
        <v>1082</v>
      </c>
      <c r="B229" t="s">
        <v>394</v>
      </c>
      <c r="C229" t="s">
        <v>62</v>
      </c>
      <c r="D229" t="s">
        <v>10</v>
      </c>
      <c r="E229" t="s">
        <v>630</v>
      </c>
      <c r="F229" t="s">
        <v>790</v>
      </c>
      <c r="G229" t="s">
        <v>48</v>
      </c>
      <c r="H229" t="s">
        <v>155</v>
      </c>
      <c r="I229">
        <v>1</v>
      </c>
      <c r="J229">
        <v>60</v>
      </c>
      <c r="K229">
        <v>60</v>
      </c>
      <c r="L229">
        <v>60</v>
      </c>
      <c r="M229" s="23">
        <v>0</v>
      </c>
    </row>
    <row r="230" spans="1:13" x14ac:dyDescent="0.3">
      <c r="A230" s="22" t="s">
        <v>1083</v>
      </c>
      <c r="B230" t="s">
        <v>224</v>
      </c>
      <c r="C230" t="s">
        <v>9</v>
      </c>
      <c r="D230" t="s">
        <v>10</v>
      </c>
      <c r="E230" t="s">
        <v>225</v>
      </c>
      <c r="F230" t="s">
        <v>791</v>
      </c>
      <c r="G230" t="s">
        <v>30</v>
      </c>
      <c r="H230" t="s">
        <v>1215</v>
      </c>
      <c r="I230">
        <v>2</v>
      </c>
      <c r="J230">
        <v>60</v>
      </c>
      <c r="K230">
        <v>120</v>
      </c>
      <c r="L230">
        <v>120</v>
      </c>
      <c r="M230" s="23">
        <v>0</v>
      </c>
    </row>
    <row r="231" spans="1:13" x14ac:dyDescent="0.3">
      <c r="A231" s="22" t="s">
        <v>1084</v>
      </c>
      <c r="B231" t="s">
        <v>792</v>
      </c>
      <c r="C231" t="s">
        <v>9</v>
      </c>
      <c r="D231" t="s">
        <v>10</v>
      </c>
      <c r="E231" t="s">
        <v>793</v>
      </c>
      <c r="F231" t="s">
        <v>22</v>
      </c>
      <c r="G231" t="s">
        <v>48</v>
      </c>
      <c r="H231" t="s">
        <v>155</v>
      </c>
      <c r="I231">
        <v>1</v>
      </c>
      <c r="J231">
        <v>60</v>
      </c>
      <c r="K231">
        <v>60</v>
      </c>
      <c r="L231">
        <v>60</v>
      </c>
      <c r="M231" s="23">
        <v>0</v>
      </c>
    </row>
    <row r="232" spans="1:13" x14ac:dyDescent="0.3">
      <c r="A232" s="22" t="s">
        <v>1085</v>
      </c>
      <c r="B232" t="s">
        <v>1215</v>
      </c>
      <c r="C232" t="s">
        <v>1215</v>
      </c>
      <c r="D232" t="s">
        <v>1215</v>
      </c>
      <c r="E232" t="s">
        <v>1215</v>
      </c>
      <c r="F232" t="s">
        <v>721</v>
      </c>
      <c r="G232" t="s">
        <v>48</v>
      </c>
      <c r="H232" t="s">
        <v>37</v>
      </c>
      <c r="I232">
        <v>1</v>
      </c>
      <c r="J232">
        <v>60</v>
      </c>
      <c r="K232">
        <v>60</v>
      </c>
      <c r="L232">
        <v>60</v>
      </c>
      <c r="M232" s="23">
        <v>0</v>
      </c>
    </row>
    <row r="233" spans="1:13" x14ac:dyDescent="0.3">
      <c r="A233" s="22" t="s">
        <v>1086</v>
      </c>
      <c r="B233" t="s">
        <v>1215</v>
      </c>
      <c r="C233" t="s">
        <v>1215</v>
      </c>
      <c r="D233" t="s">
        <v>1215</v>
      </c>
      <c r="E233" t="s">
        <v>1215</v>
      </c>
      <c r="F233" t="s">
        <v>794</v>
      </c>
      <c r="G233" t="s">
        <v>30</v>
      </c>
      <c r="H233" t="s">
        <v>795</v>
      </c>
      <c r="I233">
        <v>1</v>
      </c>
      <c r="J233">
        <v>60</v>
      </c>
      <c r="K233">
        <v>60</v>
      </c>
      <c r="L233">
        <v>60</v>
      </c>
      <c r="M233" s="23">
        <v>0</v>
      </c>
    </row>
    <row r="234" spans="1:13" x14ac:dyDescent="0.3">
      <c r="A234" s="22" t="s">
        <v>1087</v>
      </c>
      <c r="B234" t="s">
        <v>145</v>
      </c>
      <c r="C234" t="s">
        <v>9</v>
      </c>
      <c r="D234" t="s">
        <v>10</v>
      </c>
      <c r="E234" t="s">
        <v>146</v>
      </c>
      <c r="F234" t="s">
        <v>29</v>
      </c>
      <c r="G234" t="s">
        <v>30</v>
      </c>
      <c r="H234" t="s">
        <v>180</v>
      </c>
      <c r="I234">
        <v>1</v>
      </c>
      <c r="J234">
        <v>60</v>
      </c>
      <c r="K234">
        <v>60</v>
      </c>
      <c r="L234">
        <v>60</v>
      </c>
      <c r="M234" s="23">
        <v>0</v>
      </c>
    </row>
    <row r="235" spans="1:13" x14ac:dyDescent="0.3">
      <c r="A235" s="22" t="s">
        <v>1088</v>
      </c>
      <c r="B235" t="s">
        <v>729</v>
      </c>
      <c r="C235" t="s">
        <v>9</v>
      </c>
      <c r="D235" t="s">
        <v>10</v>
      </c>
      <c r="E235" t="s">
        <v>730</v>
      </c>
      <c r="F235" t="s">
        <v>796</v>
      </c>
      <c r="G235" t="s">
        <v>30</v>
      </c>
      <c r="H235" t="s">
        <v>499</v>
      </c>
      <c r="I235">
        <v>1</v>
      </c>
      <c r="J235">
        <v>60</v>
      </c>
      <c r="K235">
        <v>60</v>
      </c>
      <c r="L235">
        <v>60</v>
      </c>
      <c r="M235" s="23">
        <v>0</v>
      </c>
    </row>
    <row r="236" spans="1:13" x14ac:dyDescent="0.3">
      <c r="A236" s="22" t="s">
        <v>1089</v>
      </c>
      <c r="B236" t="s">
        <v>757</v>
      </c>
      <c r="C236" t="s">
        <v>9</v>
      </c>
      <c r="D236" t="s">
        <v>10</v>
      </c>
      <c r="E236" t="s">
        <v>758</v>
      </c>
      <c r="F236" t="s">
        <v>70</v>
      </c>
      <c r="G236" t="s">
        <v>85</v>
      </c>
      <c r="H236" t="s">
        <v>396</v>
      </c>
      <c r="I236">
        <v>1</v>
      </c>
      <c r="J236">
        <v>60</v>
      </c>
      <c r="K236">
        <v>60</v>
      </c>
      <c r="L236">
        <v>60</v>
      </c>
      <c r="M236" s="23">
        <v>0</v>
      </c>
    </row>
    <row r="237" spans="1:13" x14ac:dyDescent="0.3">
      <c r="A237" s="22" t="s">
        <v>1090</v>
      </c>
      <c r="B237" t="s">
        <v>380</v>
      </c>
      <c r="C237" t="s">
        <v>9</v>
      </c>
      <c r="D237" t="s">
        <v>10</v>
      </c>
      <c r="E237" t="s">
        <v>381</v>
      </c>
      <c r="F237" t="s">
        <v>382</v>
      </c>
      <c r="G237" t="s">
        <v>30</v>
      </c>
      <c r="H237" t="s">
        <v>383</v>
      </c>
      <c r="I237">
        <v>3</v>
      </c>
      <c r="J237">
        <v>100</v>
      </c>
      <c r="K237">
        <v>300</v>
      </c>
      <c r="L237">
        <v>300</v>
      </c>
      <c r="M237" s="23">
        <v>0</v>
      </c>
    </row>
    <row r="238" spans="1:13" x14ac:dyDescent="0.3">
      <c r="A238" s="22" t="s">
        <v>1091</v>
      </c>
      <c r="B238" t="s">
        <v>152</v>
      </c>
      <c r="C238" t="s">
        <v>9</v>
      </c>
      <c r="D238" t="s">
        <v>10</v>
      </c>
      <c r="E238" t="s">
        <v>797</v>
      </c>
      <c r="F238" t="s">
        <v>798</v>
      </c>
      <c r="G238" t="s">
        <v>48</v>
      </c>
      <c r="H238" t="s">
        <v>799</v>
      </c>
      <c r="I238">
        <v>1</v>
      </c>
      <c r="J238">
        <v>60</v>
      </c>
      <c r="K238">
        <v>60</v>
      </c>
      <c r="L238">
        <v>60</v>
      </c>
      <c r="M238" s="23">
        <v>0</v>
      </c>
    </row>
    <row r="239" spans="1:13" x14ac:dyDescent="0.3">
      <c r="A239" s="22" t="s">
        <v>1092</v>
      </c>
      <c r="B239" t="s">
        <v>800</v>
      </c>
      <c r="C239" t="s">
        <v>9</v>
      </c>
      <c r="D239" t="s">
        <v>10</v>
      </c>
      <c r="E239" t="s">
        <v>801</v>
      </c>
      <c r="F239" t="s">
        <v>474</v>
      </c>
      <c r="G239" t="s">
        <v>30</v>
      </c>
      <c r="H239" t="s">
        <v>289</v>
      </c>
      <c r="I239">
        <v>1</v>
      </c>
      <c r="J239">
        <v>60</v>
      </c>
      <c r="K239">
        <v>60</v>
      </c>
      <c r="L239">
        <v>60</v>
      </c>
      <c r="M239" s="23">
        <v>0</v>
      </c>
    </row>
    <row r="240" spans="1:13" x14ac:dyDescent="0.3">
      <c r="A240" s="22" t="s">
        <v>1093</v>
      </c>
      <c r="B240" t="s">
        <v>802</v>
      </c>
      <c r="C240" t="s">
        <v>515</v>
      </c>
      <c r="D240" t="s">
        <v>10</v>
      </c>
      <c r="E240" t="s">
        <v>803</v>
      </c>
      <c r="F240" t="s">
        <v>51</v>
      </c>
      <c r="G240" t="s">
        <v>48</v>
      </c>
      <c r="H240" t="s">
        <v>155</v>
      </c>
      <c r="I240">
        <v>1</v>
      </c>
      <c r="J240">
        <v>60</v>
      </c>
      <c r="K240">
        <v>60</v>
      </c>
      <c r="L240">
        <v>0</v>
      </c>
      <c r="M240" s="23">
        <v>0</v>
      </c>
    </row>
    <row r="241" spans="1:13" x14ac:dyDescent="0.3">
      <c r="A241" s="22" t="s">
        <v>1094</v>
      </c>
      <c r="B241" t="s">
        <v>366</v>
      </c>
      <c r="C241" t="s">
        <v>9</v>
      </c>
      <c r="D241" t="s">
        <v>10</v>
      </c>
      <c r="E241" t="s">
        <v>367</v>
      </c>
      <c r="F241" t="s">
        <v>618</v>
      </c>
      <c r="G241" t="s">
        <v>48</v>
      </c>
      <c r="H241" t="s">
        <v>804</v>
      </c>
      <c r="I241">
        <v>2</v>
      </c>
      <c r="J241">
        <v>60</v>
      </c>
      <c r="K241">
        <v>120</v>
      </c>
      <c r="L241">
        <v>0</v>
      </c>
      <c r="M241" s="23">
        <v>120</v>
      </c>
    </row>
    <row r="242" spans="1:13" x14ac:dyDescent="0.3">
      <c r="A242" s="22" t="s">
        <v>1095</v>
      </c>
      <c r="B242" t="s">
        <v>277</v>
      </c>
      <c r="C242" t="s">
        <v>9</v>
      </c>
      <c r="D242" t="s">
        <v>10</v>
      </c>
      <c r="E242" t="s">
        <v>278</v>
      </c>
      <c r="F242" t="s">
        <v>279</v>
      </c>
      <c r="G242" t="s">
        <v>48</v>
      </c>
      <c r="H242" t="s">
        <v>1215</v>
      </c>
      <c r="I242">
        <v>2</v>
      </c>
      <c r="J242">
        <v>100</v>
      </c>
      <c r="K242">
        <v>200</v>
      </c>
      <c r="L242">
        <v>200</v>
      </c>
      <c r="M242" s="23">
        <v>0</v>
      </c>
    </row>
    <row r="243" spans="1:13" x14ac:dyDescent="0.3">
      <c r="A243" s="22" t="s">
        <v>1096</v>
      </c>
      <c r="B243" t="s">
        <v>1215</v>
      </c>
      <c r="C243" t="s">
        <v>1215</v>
      </c>
      <c r="D243" t="s">
        <v>1215</v>
      </c>
      <c r="E243" t="s">
        <v>1215</v>
      </c>
      <c r="F243" t="s">
        <v>682</v>
      </c>
      <c r="G243" t="s">
        <v>48</v>
      </c>
      <c r="H243" t="s">
        <v>805</v>
      </c>
      <c r="I243">
        <v>1</v>
      </c>
      <c r="J243">
        <v>60</v>
      </c>
      <c r="K243">
        <v>60</v>
      </c>
      <c r="L243">
        <v>60</v>
      </c>
      <c r="M243" s="23">
        <v>0</v>
      </c>
    </row>
    <row r="244" spans="1:13" x14ac:dyDescent="0.3">
      <c r="A244" s="22" t="s">
        <v>1097</v>
      </c>
      <c r="B244" t="s">
        <v>757</v>
      </c>
      <c r="C244" t="s">
        <v>9</v>
      </c>
      <c r="D244" t="s">
        <v>10</v>
      </c>
      <c r="E244" t="s">
        <v>758</v>
      </c>
      <c r="F244" t="s">
        <v>70</v>
      </c>
      <c r="G244" t="s">
        <v>13</v>
      </c>
      <c r="H244" t="s">
        <v>14</v>
      </c>
      <c r="I244">
        <v>1</v>
      </c>
      <c r="J244">
        <v>60</v>
      </c>
      <c r="K244">
        <v>60</v>
      </c>
      <c r="L244">
        <v>60</v>
      </c>
      <c r="M244" s="23">
        <v>0</v>
      </c>
    </row>
    <row r="245" spans="1:13" x14ac:dyDescent="0.3">
      <c r="A245" s="22" t="s">
        <v>1098</v>
      </c>
      <c r="B245" t="s">
        <v>217</v>
      </c>
      <c r="C245" t="s">
        <v>218</v>
      </c>
      <c r="D245" t="s">
        <v>10</v>
      </c>
      <c r="E245" t="s">
        <v>219</v>
      </c>
      <c r="F245" t="s">
        <v>220</v>
      </c>
      <c r="G245" t="s">
        <v>30</v>
      </c>
      <c r="H245" t="s">
        <v>221</v>
      </c>
      <c r="I245">
        <v>3</v>
      </c>
      <c r="J245">
        <v>100</v>
      </c>
      <c r="K245">
        <v>300</v>
      </c>
      <c r="L245">
        <v>300</v>
      </c>
      <c r="M245" s="23">
        <v>0</v>
      </c>
    </row>
    <row r="246" spans="1:13" x14ac:dyDescent="0.3">
      <c r="A246" s="22" t="s">
        <v>1099</v>
      </c>
      <c r="B246" t="s">
        <v>806</v>
      </c>
      <c r="C246" t="s">
        <v>9</v>
      </c>
      <c r="D246" t="s">
        <v>10</v>
      </c>
      <c r="E246" t="s">
        <v>807</v>
      </c>
      <c r="F246" t="s">
        <v>183</v>
      </c>
      <c r="G246" t="s">
        <v>48</v>
      </c>
      <c r="H246" t="s">
        <v>808</v>
      </c>
      <c r="I246">
        <v>1</v>
      </c>
      <c r="J246">
        <v>60</v>
      </c>
      <c r="K246">
        <v>60</v>
      </c>
      <c r="L246">
        <v>60</v>
      </c>
      <c r="M246" s="23">
        <v>0</v>
      </c>
    </row>
    <row r="247" spans="1:13" x14ac:dyDescent="0.3">
      <c r="A247" s="22" t="s">
        <v>1100</v>
      </c>
      <c r="B247" t="s">
        <v>809</v>
      </c>
      <c r="C247" t="s">
        <v>62</v>
      </c>
      <c r="D247" t="s">
        <v>10</v>
      </c>
      <c r="E247" t="s">
        <v>810</v>
      </c>
      <c r="F247" t="s">
        <v>1215</v>
      </c>
      <c r="G247" t="s">
        <v>30</v>
      </c>
      <c r="H247" t="s">
        <v>811</v>
      </c>
      <c r="I247">
        <v>1</v>
      </c>
      <c r="J247">
        <v>60</v>
      </c>
      <c r="K247">
        <v>60</v>
      </c>
      <c r="L247">
        <v>60</v>
      </c>
      <c r="M247" s="23">
        <v>0</v>
      </c>
    </row>
    <row r="248" spans="1:13" x14ac:dyDescent="0.3">
      <c r="A248" s="22" t="s">
        <v>1101</v>
      </c>
      <c r="B248" t="s">
        <v>1215</v>
      </c>
      <c r="C248" t="s">
        <v>1215</v>
      </c>
      <c r="D248" t="s">
        <v>10</v>
      </c>
      <c r="E248" t="s">
        <v>1215</v>
      </c>
      <c r="F248" t="s">
        <v>222</v>
      </c>
      <c r="G248" t="s">
        <v>48</v>
      </c>
      <c r="H248" t="s">
        <v>223</v>
      </c>
      <c r="I248">
        <v>3</v>
      </c>
      <c r="J248">
        <v>100</v>
      </c>
      <c r="K248">
        <v>300</v>
      </c>
      <c r="L248">
        <v>300</v>
      </c>
      <c r="M248" s="23">
        <v>0</v>
      </c>
    </row>
    <row r="249" spans="1:13" x14ac:dyDescent="0.3">
      <c r="A249" s="22" t="s">
        <v>1102</v>
      </c>
      <c r="B249" t="s">
        <v>384</v>
      </c>
      <c r="C249" t="s">
        <v>62</v>
      </c>
      <c r="D249" t="s">
        <v>10</v>
      </c>
      <c r="E249" t="s">
        <v>385</v>
      </c>
      <c r="F249" t="s">
        <v>126</v>
      </c>
      <c r="G249" t="s">
        <v>48</v>
      </c>
      <c r="H249" t="s">
        <v>307</v>
      </c>
      <c r="I249">
        <v>1</v>
      </c>
      <c r="J249">
        <v>100</v>
      </c>
      <c r="K249">
        <v>100</v>
      </c>
      <c r="L249">
        <v>100</v>
      </c>
      <c r="M249" s="23">
        <v>0</v>
      </c>
    </row>
    <row r="250" spans="1:13" x14ac:dyDescent="0.3">
      <c r="A250" s="22" t="s">
        <v>1103</v>
      </c>
      <c r="B250" t="s">
        <v>121</v>
      </c>
      <c r="C250" t="s">
        <v>9</v>
      </c>
      <c r="D250" t="s">
        <v>10</v>
      </c>
      <c r="E250" t="s">
        <v>122</v>
      </c>
      <c r="F250" t="s">
        <v>22</v>
      </c>
      <c r="G250" t="s">
        <v>48</v>
      </c>
      <c r="H250" t="s">
        <v>23</v>
      </c>
      <c r="I250">
        <v>8</v>
      </c>
      <c r="J250">
        <v>80</v>
      </c>
      <c r="K250">
        <v>760</v>
      </c>
      <c r="L250">
        <v>0</v>
      </c>
      <c r="M250" s="23">
        <v>760</v>
      </c>
    </row>
    <row r="251" spans="1:13" x14ac:dyDescent="0.3">
      <c r="A251" s="22" t="s">
        <v>1104</v>
      </c>
      <c r="B251" t="s">
        <v>229</v>
      </c>
      <c r="C251" t="s">
        <v>9</v>
      </c>
      <c r="D251" t="s">
        <v>10</v>
      </c>
      <c r="E251" t="s">
        <v>230</v>
      </c>
      <c r="F251" t="s">
        <v>22</v>
      </c>
      <c r="G251" t="s">
        <v>18</v>
      </c>
      <c r="H251" t="s">
        <v>37</v>
      </c>
      <c r="I251">
        <v>1</v>
      </c>
      <c r="J251">
        <v>60</v>
      </c>
      <c r="K251">
        <v>60</v>
      </c>
      <c r="L251">
        <v>0</v>
      </c>
      <c r="M251" s="23">
        <v>60</v>
      </c>
    </row>
    <row r="252" spans="1:13" x14ac:dyDescent="0.3">
      <c r="A252" s="22" t="s">
        <v>1105</v>
      </c>
      <c r="B252" t="s">
        <v>178</v>
      </c>
      <c r="C252" t="s">
        <v>9</v>
      </c>
      <c r="D252" t="s">
        <v>10</v>
      </c>
      <c r="E252" t="s">
        <v>179</v>
      </c>
      <c r="F252" t="s">
        <v>29</v>
      </c>
      <c r="G252" t="s">
        <v>30</v>
      </c>
      <c r="H252" t="s">
        <v>180</v>
      </c>
      <c r="I252">
        <v>4</v>
      </c>
      <c r="J252">
        <v>100</v>
      </c>
      <c r="K252">
        <v>400</v>
      </c>
      <c r="L252">
        <v>400</v>
      </c>
      <c r="M252" s="23">
        <v>0</v>
      </c>
    </row>
    <row r="253" spans="1:13" x14ac:dyDescent="0.3">
      <c r="A253" s="22" t="s">
        <v>1106</v>
      </c>
      <c r="B253" t="s">
        <v>55</v>
      </c>
      <c r="C253" t="s">
        <v>9</v>
      </c>
      <c r="D253" t="s">
        <v>10</v>
      </c>
      <c r="E253" t="s">
        <v>56</v>
      </c>
      <c r="F253" t="s">
        <v>29</v>
      </c>
      <c r="G253" t="s">
        <v>30</v>
      </c>
      <c r="H253" t="s">
        <v>57</v>
      </c>
      <c r="I253">
        <v>51</v>
      </c>
      <c r="J253">
        <v>75</v>
      </c>
      <c r="K253">
        <v>3970</v>
      </c>
      <c r="L253">
        <v>3935</v>
      </c>
      <c r="M253" s="23">
        <v>0</v>
      </c>
    </row>
    <row r="254" spans="1:13" x14ac:dyDescent="0.3">
      <c r="A254" s="22" t="s">
        <v>1107</v>
      </c>
      <c r="B254" t="s">
        <v>265</v>
      </c>
      <c r="C254" t="s">
        <v>62</v>
      </c>
      <c r="D254" t="s">
        <v>10</v>
      </c>
      <c r="E254" t="s">
        <v>266</v>
      </c>
      <c r="F254" t="s">
        <v>635</v>
      </c>
      <c r="G254" t="s">
        <v>30</v>
      </c>
      <c r="H254" t="s">
        <v>812</v>
      </c>
      <c r="I254">
        <v>1</v>
      </c>
      <c r="J254">
        <v>60</v>
      </c>
      <c r="K254">
        <v>60</v>
      </c>
      <c r="L254">
        <v>60</v>
      </c>
      <c r="M254" s="23">
        <v>0</v>
      </c>
    </row>
    <row r="255" spans="1:13" x14ac:dyDescent="0.3">
      <c r="A255" s="22" t="s">
        <v>1108</v>
      </c>
      <c r="B255" t="s">
        <v>813</v>
      </c>
      <c r="C255" t="s">
        <v>62</v>
      </c>
      <c r="D255" t="s">
        <v>10</v>
      </c>
      <c r="E255" t="s">
        <v>814</v>
      </c>
      <c r="F255" t="s">
        <v>815</v>
      </c>
      <c r="G255" t="s">
        <v>30</v>
      </c>
      <c r="H255" t="s">
        <v>816</v>
      </c>
      <c r="I255">
        <v>3</v>
      </c>
      <c r="J255">
        <v>60</v>
      </c>
      <c r="K255">
        <v>180</v>
      </c>
      <c r="L255">
        <v>180</v>
      </c>
      <c r="M255" s="23">
        <v>0</v>
      </c>
    </row>
    <row r="256" spans="1:13" x14ac:dyDescent="0.3">
      <c r="A256" s="22" t="s">
        <v>1109</v>
      </c>
      <c r="B256" t="s">
        <v>817</v>
      </c>
      <c r="C256" t="s">
        <v>9</v>
      </c>
      <c r="D256" t="s">
        <v>10</v>
      </c>
      <c r="E256" t="s">
        <v>818</v>
      </c>
      <c r="F256" t="s">
        <v>819</v>
      </c>
      <c r="G256" t="s">
        <v>48</v>
      </c>
      <c r="H256" t="s">
        <v>743</v>
      </c>
      <c r="I256">
        <v>1</v>
      </c>
      <c r="J256">
        <v>60</v>
      </c>
      <c r="K256">
        <v>60</v>
      </c>
      <c r="L256">
        <v>0</v>
      </c>
      <c r="M256" s="23">
        <v>60</v>
      </c>
    </row>
    <row r="257" spans="1:13" x14ac:dyDescent="0.3">
      <c r="A257" s="22" t="s">
        <v>1110</v>
      </c>
      <c r="B257" t="s">
        <v>680</v>
      </c>
      <c r="C257" t="s">
        <v>9</v>
      </c>
      <c r="D257" t="s">
        <v>10</v>
      </c>
      <c r="E257" t="s">
        <v>681</v>
      </c>
      <c r="F257" t="s">
        <v>29</v>
      </c>
      <c r="G257" t="s">
        <v>30</v>
      </c>
      <c r="H257" t="s">
        <v>168</v>
      </c>
      <c r="I257">
        <v>1</v>
      </c>
      <c r="J257">
        <v>60</v>
      </c>
      <c r="K257">
        <v>60</v>
      </c>
      <c r="L257">
        <v>60</v>
      </c>
      <c r="M257" s="23">
        <v>0</v>
      </c>
    </row>
    <row r="258" spans="1:13" x14ac:dyDescent="0.3">
      <c r="A258" s="22" t="s">
        <v>1111</v>
      </c>
      <c r="B258" t="s">
        <v>493</v>
      </c>
      <c r="C258" t="s">
        <v>190</v>
      </c>
      <c r="D258" t="s">
        <v>10</v>
      </c>
      <c r="E258" t="s">
        <v>820</v>
      </c>
      <c r="F258" t="s">
        <v>821</v>
      </c>
      <c r="G258" t="s">
        <v>48</v>
      </c>
      <c r="H258" t="s">
        <v>1215</v>
      </c>
      <c r="I258">
        <v>1</v>
      </c>
      <c r="J258">
        <v>60</v>
      </c>
      <c r="K258">
        <v>60</v>
      </c>
      <c r="L258">
        <v>60</v>
      </c>
      <c r="M258" s="23">
        <v>0</v>
      </c>
    </row>
    <row r="259" spans="1:13" x14ac:dyDescent="0.3">
      <c r="A259" s="22" t="s">
        <v>1112</v>
      </c>
      <c r="B259" t="s">
        <v>822</v>
      </c>
      <c r="C259" t="s">
        <v>190</v>
      </c>
      <c r="D259" t="s">
        <v>10</v>
      </c>
      <c r="E259" t="s">
        <v>823</v>
      </c>
      <c r="F259" t="s">
        <v>12</v>
      </c>
      <c r="G259" t="s">
        <v>13</v>
      </c>
      <c r="H259" t="s">
        <v>14</v>
      </c>
      <c r="I259">
        <v>1</v>
      </c>
      <c r="J259">
        <v>60</v>
      </c>
      <c r="K259">
        <v>60</v>
      </c>
      <c r="L259">
        <v>60</v>
      </c>
      <c r="M259" s="23">
        <v>0</v>
      </c>
    </row>
    <row r="260" spans="1:13" x14ac:dyDescent="0.3">
      <c r="A260" s="22" t="s">
        <v>1113</v>
      </c>
      <c r="B260" t="s">
        <v>824</v>
      </c>
      <c r="C260" t="s">
        <v>9</v>
      </c>
      <c r="D260" t="s">
        <v>10</v>
      </c>
      <c r="E260" t="s">
        <v>825</v>
      </c>
      <c r="F260" t="s">
        <v>748</v>
      </c>
      <c r="G260" t="s">
        <v>48</v>
      </c>
      <c r="H260" t="s">
        <v>826</v>
      </c>
      <c r="I260">
        <v>1</v>
      </c>
      <c r="J260">
        <v>60</v>
      </c>
      <c r="K260">
        <v>60</v>
      </c>
      <c r="L260">
        <v>0</v>
      </c>
      <c r="M260" s="23">
        <v>60</v>
      </c>
    </row>
    <row r="261" spans="1:13" x14ac:dyDescent="0.3">
      <c r="A261" s="22" t="s">
        <v>1114</v>
      </c>
      <c r="B261" t="s">
        <v>123</v>
      </c>
      <c r="C261" t="s">
        <v>124</v>
      </c>
      <c r="D261" t="s">
        <v>10</v>
      </c>
      <c r="E261" t="s">
        <v>125</v>
      </c>
      <c r="F261" t="s">
        <v>126</v>
      </c>
      <c r="G261" t="s">
        <v>48</v>
      </c>
      <c r="H261" t="s">
        <v>127</v>
      </c>
      <c r="I261">
        <v>7</v>
      </c>
      <c r="J261">
        <v>100</v>
      </c>
      <c r="K261">
        <v>700</v>
      </c>
      <c r="L261">
        <v>0</v>
      </c>
      <c r="M261" s="23">
        <v>700</v>
      </c>
    </row>
    <row r="262" spans="1:13" x14ac:dyDescent="0.3">
      <c r="A262" s="22" t="s">
        <v>1115</v>
      </c>
      <c r="B262" t="s">
        <v>224</v>
      </c>
      <c r="C262" t="s">
        <v>9</v>
      </c>
      <c r="D262" t="s">
        <v>10</v>
      </c>
      <c r="E262" t="s">
        <v>225</v>
      </c>
      <c r="F262" t="s">
        <v>22</v>
      </c>
      <c r="G262" t="s">
        <v>48</v>
      </c>
      <c r="H262" t="s">
        <v>37</v>
      </c>
      <c r="I262">
        <v>3</v>
      </c>
      <c r="J262">
        <v>100</v>
      </c>
      <c r="K262">
        <v>300</v>
      </c>
      <c r="L262">
        <v>0</v>
      </c>
      <c r="M262" s="23">
        <v>300</v>
      </c>
    </row>
    <row r="263" spans="1:13" x14ac:dyDescent="0.3">
      <c r="A263" s="22" t="s">
        <v>1116</v>
      </c>
      <c r="B263" t="s">
        <v>1215</v>
      </c>
      <c r="C263" t="s">
        <v>1215</v>
      </c>
      <c r="D263" t="s">
        <v>1215</v>
      </c>
      <c r="E263" t="s">
        <v>1215</v>
      </c>
      <c r="F263" t="s">
        <v>97</v>
      </c>
      <c r="G263" t="s">
        <v>48</v>
      </c>
      <c r="H263" t="s">
        <v>1215</v>
      </c>
      <c r="I263">
        <v>3</v>
      </c>
      <c r="J263">
        <v>100</v>
      </c>
      <c r="K263">
        <v>300</v>
      </c>
      <c r="L263">
        <v>0</v>
      </c>
      <c r="M263" s="23">
        <v>300</v>
      </c>
    </row>
    <row r="264" spans="1:13" x14ac:dyDescent="0.3">
      <c r="A264" s="22" t="s">
        <v>1117</v>
      </c>
      <c r="B264" t="s">
        <v>1215</v>
      </c>
      <c r="C264" t="s">
        <v>386</v>
      </c>
      <c r="D264" t="s">
        <v>387</v>
      </c>
      <c r="E264" t="s">
        <v>1215</v>
      </c>
      <c r="F264" t="s">
        <v>388</v>
      </c>
      <c r="G264" t="s">
        <v>48</v>
      </c>
      <c r="H264" t="s">
        <v>1215</v>
      </c>
      <c r="I264">
        <v>1</v>
      </c>
      <c r="J264">
        <v>100</v>
      </c>
      <c r="K264">
        <v>100</v>
      </c>
      <c r="L264">
        <v>100</v>
      </c>
      <c r="M264" s="23">
        <v>0</v>
      </c>
    </row>
    <row r="265" spans="1:13" x14ac:dyDescent="0.3">
      <c r="A265" s="22" t="s">
        <v>1118</v>
      </c>
      <c r="B265" t="s">
        <v>389</v>
      </c>
      <c r="C265" t="s">
        <v>62</v>
      </c>
      <c r="D265" t="s">
        <v>10</v>
      </c>
      <c r="E265" t="s">
        <v>390</v>
      </c>
      <c r="F265" t="s">
        <v>1215</v>
      </c>
      <c r="G265" t="s">
        <v>48</v>
      </c>
      <c r="H265" t="s">
        <v>391</v>
      </c>
      <c r="I265">
        <v>1</v>
      </c>
      <c r="J265">
        <v>100</v>
      </c>
      <c r="K265">
        <v>100</v>
      </c>
      <c r="L265">
        <v>200</v>
      </c>
      <c r="M265" s="23">
        <v>-100</v>
      </c>
    </row>
    <row r="266" spans="1:13" x14ac:dyDescent="0.3">
      <c r="A266" s="22" t="s">
        <v>1119</v>
      </c>
      <c r="B266" t="s">
        <v>392</v>
      </c>
      <c r="C266" t="s">
        <v>190</v>
      </c>
      <c r="D266" t="s">
        <v>10</v>
      </c>
      <c r="E266" t="s">
        <v>393</v>
      </c>
      <c r="F266" t="s">
        <v>294</v>
      </c>
      <c r="G266" t="s">
        <v>30</v>
      </c>
      <c r="H266" t="s">
        <v>281</v>
      </c>
      <c r="I266">
        <v>1</v>
      </c>
      <c r="J266">
        <v>100</v>
      </c>
      <c r="K266">
        <v>100</v>
      </c>
      <c r="L266">
        <v>0</v>
      </c>
      <c r="M266" s="23">
        <v>100</v>
      </c>
    </row>
    <row r="267" spans="1:13" x14ac:dyDescent="0.3">
      <c r="A267" s="22" t="s">
        <v>1120</v>
      </c>
      <c r="B267" t="s">
        <v>181</v>
      </c>
      <c r="C267" t="s">
        <v>9</v>
      </c>
      <c r="D267" t="s">
        <v>10</v>
      </c>
      <c r="E267" t="s">
        <v>182</v>
      </c>
      <c r="F267" t="s">
        <v>183</v>
      </c>
      <c r="G267" t="s">
        <v>48</v>
      </c>
      <c r="H267" t="s">
        <v>27</v>
      </c>
      <c r="I267">
        <v>4</v>
      </c>
      <c r="J267">
        <v>100</v>
      </c>
      <c r="K267">
        <v>400</v>
      </c>
      <c r="L267">
        <v>400</v>
      </c>
      <c r="M267" s="23">
        <v>0</v>
      </c>
    </row>
    <row r="268" spans="1:13" x14ac:dyDescent="0.3">
      <c r="A268" s="22" t="s">
        <v>1121</v>
      </c>
      <c r="B268" t="s">
        <v>1215</v>
      </c>
      <c r="C268" t="s">
        <v>1215</v>
      </c>
      <c r="D268" t="s">
        <v>1215</v>
      </c>
      <c r="E268" t="s">
        <v>1215</v>
      </c>
      <c r="F268" t="s">
        <v>280</v>
      </c>
      <c r="G268" t="s">
        <v>30</v>
      </c>
      <c r="H268" t="s">
        <v>281</v>
      </c>
      <c r="I268">
        <v>3</v>
      </c>
      <c r="J268">
        <v>100</v>
      </c>
      <c r="K268">
        <v>300</v>
      </c>
      <c r="L268">
        <v>0</v>
      </c>
      <c r="M268" s="23">
        <v>300</v>
      </c>
    </row>
    <row r="269" spans="1:13" x14ac:dyDescent="0.3">
      <c r="A269" s="22" t="s">
        <v>1122</v>
      </c>
      <c r="B269" t="s">
        <v>49</v>
      </c>
      <c r="C269" t="s">
        <v>9</v>
      </c>
      <c r="D269" t="s">
        <v>10</v>
      </c>
      <c r="E269" t="s">
        <v>282</v>
      </c>
      <c r="F269" t="s">
        <v>97</v>
      </c>
      <c r="G269" t="s">
        <v>48</v>
      </c>
      <c r="H269" t="s">
        <v>283</v>
      </c>
      <c r="I269">
        <v>2</v>
      </c>
      <c r="J269">
        <v>100</v>
      </c>
      <c r="K269">
        <v>200</v>
      </c>
      <c r="L269">
        <v>200</v>
      </c>
      <c r="M269" s="23">
        <v>0</v>
      </c>
    </row>
    <row r="270" spans="1:13" x14ac:dyDescent="0.3">
      <c r="A270" s="22" t="s">
        <v>1123</v>
      </c>
      <c r="B270" t="s">
        <v>94</v>
      </c>
      <c r="C270" t="s">
        <v>95</v>
      </c>
      <c r="D270" t="s">
        <v>10</v>
      </c>
      <c r="E270" t="s">
        <v>96</v>
      </c>
      <c r="F270" t="s">
        <v>97</v>
      </c>
      <c r="G270" t="s">
        <v>48</v>
      </c>
      <c r="H270" t="s">
        <v>1215</v>
      </c>
      <c r="I270">
        <v>10</v>
      </c>
      <c r="J270">
        <v>100</v>
      </c>
      <c r="K270">
        <v>1000</v>
      </c>
      <c r="L270">
        <v>1000</v>
      </c>
      <c r="M270" s="23">
        <v>0</v>
      </c>
    </row>
    <row r="271" spans="1:13" x14ac:dyDescent="0.3">
      <c r="A271" s="22" t="s">
        <v>1124</v>
      </c>
      <c r="B271" t="s">
        <v>284</v>
      </c>
      <c r="C271" t="s">
        <v>237</v>
      </c>
      <c r="D271" t="s">
        <v>10</v>
      </c>
      <c r="E271" t="s">
        <v>1215</v>
      </c>
      <c r="F271" t="s">
        <v>285</v>
      </c>
      <c r="G271" t="s">
        <v>30</v>
      </c>
      <c r="H271" t="s">
        <v>286</v>
      </c>
      <c r="I271">
        <v>2</v>
      </c>
      <c r="J271">
        <v>100</v>
      </c>
      <c r="K271">
        <v>200</v>
      </c>
      <c r="L271">
        <v>200</v>
      </c>
      <c r="M271" s="23">
        <v>0</v>
      </c>
    </row>
    <row r="272" spans="1:13" x14ac:dyDescent="0.3">
      <c r="A272" s="22" t="s">
        <v>1125</v>
      </c>
      <c r="B272" t="s">
        <v>287</v>
      </c>
      <c r="C272" t="s">
        <v>9</v>
      </c>
      <c r="D272" t="s">
        <v>10</v>
      </c>
      <c r="E272" t="s">
        <v>288</v>
      </c>
      <c r="F272" t="s">
        <v>142</v>
      </c>
      <c r="G272" t="s">
        <v>30</v>
      </c>
      <c r="H272" t="s">
        <v>289</v>
      </c>
      <c r="I272">
        <v>2</v>
      </c>
      <c r="J272">
        <v>100</v>
      </c>
      <c r="K272">
        <v>200</v>
      </c>
      <c r="L272">
        <v>200</v>
      </c>
      <c r="M272" s="23">
        <v>0</v>
      </c>
    </row>
    <row r="273" spans="1:13" x14ac:dyDescent="0.3">
      <c r="A273" s="22" t="s">
        <v>1126</v>
      </c>
      <c r="B273" t="s">
        <v>1215</v>
      </c>
      <c r="C273" t="s">
        <v>1215</v>
      </c>
      <c r="D273" t="s">
        <v>1215</v>
      </c>
      <c r="E273" t="s">
        <v>1215</v>
      </c>
      <c r="F273" t="s">
        <v>226</v>
      </c>
      <c r="G273" t="s">
        <v>30</v>
      </c>
      <c r="H273" t="s">
        <v>227</v>
      </c>
      <c r="I273">
        <v>3</v>
      </c>
      <c r="J273">
        <v>100</v>
      </c>
      <c r="K273">
        <v>300</v>
      </c>
      <c r="L273">
        <v>300</v>
      </c>
      <c r="M273" s="23">
        <v>0</v>
      </c>
    </row>
    <row r="274" spans="1:13" x14ac:dyDescent="0.3">
      <c r="A274" s="22" t="s">
        <v>1127</v>
      </c>
      <c r="B274" t="s">
        <v>166</v>
      </c>
      <c r="C274" t="s">
        <v>9</v>
      </c>
      <c r="D274" t="s">
        <v>10</v>
      </c>
      <c r="E274" t="s">
        <v>167</v>
      </c>
      <c r="F274" t="s">
        <v>66</v>
      </c>
      <c r="G274" t="s">
        <v>48</v>
      </c>
      <c r="H274" t="s">
        <v>228</v>
      </c>
      <c r="I274">
        <v>3</v>
      </c>
      <c r="J274">
        <v>100</v>
      </c>
      <c r="K274">
        <v>300</v>
      </c>
      <c r="L274">
        <v>300</v>
      </c>
      <c r="M274" s="23">
        <v>0</v>
      </c>
    </row>
    <row r="275" spans="1:13" x14ac:dyDescent="0.3">
      <c r="A275" s="22" t="s">
        <v>1128</v>
      </c>
      <c r="B275" t="s">
        <v>290</v>
      </c>
      <c r="C275" t="s">
        <v>9</v>
      </c>
      <c r="D275" t="s">
        <v>10</v>
      </c>
      <c r="E275" t="s">
        <v>291</v>
      </c>
      <c r="F275" t="s">
        <v>29</v>
      </c>
      <c r="G275" t="s">
        <v>30</v>
      </c>
      <c r="H275" t="s">
        <v>168</v>
      </c>
      <c r="I275">
        <v>2</v>
      </c>
      <c r="J275">
        <v>100</v>
      </c>
      <c r="K275">
        <v>200</v>
      </c>
      <c r="L275">
        <v>200</v>
      </c>
      <c r="M275" s="23">
        <v>0</v>
      </c>
    </row>
    <row r="276" spans="1:13" x14ac:dyDescent="0.3">
      <c r="A276" s="22" t="s">
        <v>1129</v>
      </c>
      <c r="B276" t="s">
        <v>394</v>
      </c>
      <c r="C276" t="s">
        <v>62</v>
      </c>
      <c r="D276" t="s">
        <v>10</v>
      </c>
      <c r="E276" t="s">
        <v>395</v>
      </c>
      <c r="F276" t="s">
        <v>97</v>
      </c>
      <c r="G276" t="s">
        <v>48</v>
      </c>
      <c r="H276" t="s">
        <v>396</v>
      </c>
      <c r="I276">
        <v>1</v>
      </c>
      <c r="J276">
        <v>100</v>
      </c>
      <c r="K276">
        <v>100</v>
      </c>
      <c r="L276">
        <v>55</v>
      </c>
      <c r="M276" s="23">
        <v>45</v>
      </c>
    </row>
    <row r="277" spans="1:13" x14ac:dyDescent="0.3">
      <c r="A277" s="22" t="s">
        <v>1130</v>
      </c>
      <c r="B277" t="s">
        <v>46</v>
      </c>
      <c r="C277" t="s">
        <v>9</v>
      </c>
      <c r="D277" t="s">
        <v>10</v>
      </c>
      <c r="E277" t="s">
        <v>47</v>
      </c>
      <c r="F277" t="s">
        <v>22</v>
      </c>
      <c r="G277" t="s">
        <v>48</v>
      </c>
      <c r="H277" t="s">
        <v>37</v>
      </c>
      <c r="I277">
        <v>23</v>
      </c>
      <c r="J277">
        <v>100</v>
      </c>
      <c r="K277">
        <v>2300</v>
      </c>
      <c r="L277">
        <v>0</v>
      </c>
      <c r="M277" s="23">
        <v>2300</v>
      </c>
    </row>
    <row r="278" spans="1:13" x14ac:dyDescent="0.3">
      <c r="A278" s="22" t="s">
        <v>1131</v>
      </c>
      <c r="B278" t="s">
        <v>106</v>
      </c>
      <c r="C278" t="s">
        <v>107</v>
      </c>
      <c r="D278" t="s">
        <v>10</v>
      </c>
      <c r="E278" t="s">
        <v>108</v>
      </c>
      <c r="F278" t="s">
        <v>22</v>
      </c>
      <c r="G278" t="s">
        <v>48</v>
      </c>
      <c r="H278" t="s">
        <v>23</v>
      </c>
      <c r="I278">
        <v>9</v>
      </c>
      <c r="J278">
        <v>100</v>
      </c>
      <c r="K278">
        <v>900</v>
      </c>
      <c r="L278">
        <v>0</v>
      </c>
      <c r="M278" s="23">
        <v>900</v>
      </c>
    </row>
    <row r="279" spans="1:13" x14ac:dyDescent="0.3">
      <c r="A279" s="22" t="s">
        <v>1132</v>
      </c>
      <c r="B279" t="s">
        <v>138</v>
      </c>
      <c r="C279" t="s">
        <v>9</v>
      </c>
      <c r="D279" t="s">
        <v>10</v>
      </c>
      <c r="E279" t="s">
        <v>139</v>
      </c>
      <c r="F279" t="s">
        <v>140</v>
      </c>
      <c r="G279" t="s">
        <v>30</v>
      </c>
      <c r="H279" t="s">
        <v>141</v>
      </c>
      <c r="I279">
        <v>6</v>
      </c>
      <c r="J279">
        <v>100</v>
      </c>
      <c r="K279">
        <v>600</v>
      </c>
      <c r="L279">
        <v>0</v>
      </c>
      <c r="M279" s="23">
        <v>600</v>
      </c>
    </row>
    <row r="280" spans="1:13" x14ac:dyDescent="0.3">
      <c r="A280" s="22" t="s">
        <v>1133</v>
      </c>
      <c r="B280" t="s">
        <v>1215</v>
      </c>
      <c r="C280" t="s">
        <v>1215</v>
      </c>
      <c r="D280" t="s">
        <v>1215</v>
      </c>
      <c r="E280" t="s">
        <v>1215</v>
      </c>
      <c r="F280" t="s">
        <v>98</v>
      </c>
      <c r="G280" t="s">
        <v>30</v>
      </c>
      <c r="H280" t="s">
        <v>99</v>
      </c>
      <c r="I280">
        <v>10</v>
      </c>
      <c r="J280">
        <v>100</v>
      </c>
      <c r="K280">
        <v>1000</v>
      </c>
      <c r="L280">
        <v>1000</v>
      </c>
      <c r="M280" s="23">
        <v>0</v>
      </c>
    </row>
    <row r="281" spans="1:13" x14ac:dyDescent="0.3">
      <c r="A281" s="22" t="s">
        <v>1134</v>
      </c>
      <c r="B281" t="s">
        <v>397</v>
      </c>
      <c r="C281" t="s">
        <v>62</v>
      </c>
      <c r="D281" t="s">
        <v>10</v>
      </c>
      <c r="E281" t="s">
        <v>398</v>
      </c>
      <c r="F281" t="s">
        <v>399</v>
      </c>
      <c r="G281" t="s">
        <v>48</v>
      </c>
      <c r="H281" t="s">
        <v>52</v>
      </c>
      <c r="I281">
        <v>1</v>
      </c>
      <c r="J281">
        <v>100</v>
      </c>
      <c r="K281">
        <v>100</v>
      </c>
      <c r="L281">
        <v>0</v>
      </c>
      <c r="M281" s="23">
        <v>100</v>
      </c>
    </row>
    <row r="282" spans="1:13" x14ac:dyDescent="0.3">
      <c r="A282" s="22" t="s">
        <v>1135</v>
      </c>
      <c r="B282" t="s">
        <v>79</v>
      </c>
      <c r="C282" t="s">
        <v>9</v>
      </c>
      <c r="D282" t="s">
        <v>10</v>
      </c>
      <c r="E282" t="s">
        <v>80</v>
      </c>
      <c r="F282" t="s">
        <v>22</v>
      </c>
      <c r="G282" t="s">
        <v>18</v>
      </c>
      <c r="H282" t="s">
        <v>23</v>
      </c>
      <c r="I282">
        <v>11</v>
      </c>
      <c r="J282">
        <v>100</v>
      </c>
      <c r="K282">
        <v>1100</v>
      </c>
      <c r="L282">
        <v>0</v>
      </c>
      <c r="M282" s="23">
        <v>1100</v>
      </c>
    </row>
    <row r="283" spans="1:13" x14ac:dyDescent="0.3">
      <c r="A283" s="22" t="s">
        <v>1136</v>
      </c>
      <c r="B283" t="s">
        <v>109</v>
      </c>
      <c r="C283" t="s">
        <v>110</v>
      </c>
      <c r="D283" t="s">
        <v>10</v>
      </c>
      <c r="E283" t="s">
        <v>111</v>
      </c>
      <c r="F283" t="s">
        <v>112</v>
      </c>
      <c r="G283" t="s">
        <v>30</v>
      </c>
      <c r="H283" t="s">
        <v>113</v>
      </c>
      <c r="I283">
        <v>9</v>
      </c>
      <c r="J283">
        <v>100</v>
      </c>
      <c r="K283">
        <v>900</v>
      </c>
      <c r="L283">
        <v>900</v>
      </c>
      <c r="M283" s="23">
        <v>0</v>
      </c>
    </row>
    <row r="284" spans="1:13" x14ac:dyDescent="0.3">
      <c r="A284" s="22" t="s">
        <v>1137</v>
      </c>
      <c r="B284" t="s">
        <v>292</v>
      </c>
      <c r="C284" t="s">
        <v>9</v>
      </c>
      <c r="D284" t="s">
        <v>10</v>
      </c>
      <c r="E284" t="s">
        <v>293</v>
      </c>
      <c r="F284" t="s">
        <v>22</v>
      </c>
      <c r="G284" t="s">
        <v>18</v>
      </c>
      <c r="H284" t="s">
        <v>37</v>
      </c>
      <c r="I284">
        <v>2</v>
      </c>
      <c r="J284">
        <v>100</v>
      </c>
      <c r="K284">
        <v>200</v>
      </c>
      <c r="L284">
        <v>0</v>
      </c>
      <c r="M284" s="23">
        <v>200</v>
      </c>
    </row>
    <row r="285" spans="1:13" x14ac:dyDescent="0.3">
      <c r="A285" s="22" t="s">
        <v>1138</v>
      </c>
      <c r="B285" t="s">
        <v>128</v>
      </c>
      <c r="C285" t="s">
        <v>62</v>
      </c>
      <c r="D285" t="s">
        <v>10</v>
      </c>
      <c r="E285" t="s">
        <v>129</v>
      </c>
      <c r="F285" t="s">
        <v>130</v>
      </c>
      <c r="G285" t="s">
        <v>48</v>
      </c>
      <c r="H285" t="s">
        <v>78</v>
      </c>
      <c r="I285">
        <v>8</v>
      </c>
      <c r="J285">
        <v>96</v>
      </c>
      <c r="K285">
        <v>765</v>
      </c>
      <c r="L285">
        <v>765</v>
      </c>
      <c r="M285" s="23">
        <v>0</v>
      </c>
    </row>
    <row r="286" spans="1:13" x14ac:dyDescent="0.3">
      <c r="A286" s="22" t="s">
        <v>1139</v>
      </c>
      <c r="B286" t="s">
        <v>53</v>
      </c>
      <c r="C286" t="s">
        <v>9</v>
      </c>
      <c r="D286" t="s">
        <v>10</v>
      </c>
      <c r="E286" t="s">
        <v>54</v>
      </c>
      <c r="F286" t="s">
        <v>22</v>
      </c>
      <c r="G286" t="s">
        <v>18</v>
      </c>
      <c r="H286" t="s">
        <v>37</v>
      </c>
      <c r="I286">
        <v>21</v>
      </c>
      <c r="J286">
        <v>100</v>
      </c>
      <c r="K286">
        <v>2100</v>
      </c>
      <c r="L286">
        <v>0</v>
      </c>
      <c r="M286" s="23">
        <v>2100</v>
      </c>
    </row>
    <row r="287" spans="1:13" x14ac:dyDescent="0.3">
      <c r="A287" s="22" t="s">
        <v>1140</v>
      </c>
      <c r="B287" t="s">
        <v>1215</v>
      </c>
      <c r="C287" t="s">
        <v>1215</v>
      </c>
      <c r="D287" t="s">
        <v>1215</v>
      </c>
      <c r="E287" t="s">
        <v>1215</v>
      </c>
      <c r="F287" t="s">
        <v>294</v>
      </c>
      <c r="G287" t="s">
        <v>30</v>
      </c>
      <c r="H287" t="s">
        <v>281</v>
      </c>
      <c r="I287">
        <v>2</v>
      </c>
      <c r="J287">
        <v>100</v>
      </c>
      <c r="K287">
        <v>200</v>
      </c>
      <c r="L287">
        <v>0</v>
      </c>
      <c r="M287" s="23">
        <v>200</v>
      </c>
    </row>
    <row r="288" spans="1:13" x14ac:dyDescent="0.3">
      <c r="A288" s="22" t="s">
        <v>1141</v>
      </c>
      <c r="B288" t="s">
        <v>81</v>
      </c>
      <c r="C288" t="s">
        <v>82</v>
      </c>
      <c r="D288" t="s">
        <v>10</v>
      </c>
      <c r="E288" t="s">
        <v>83</v>
      </c>
      <c r="F288" t="s">
        <v>84</v>
      </c>
      <c r="G288" t="s">
        <v>85</v>
      </c>
      <c r="H288" t="s">
        <v>86</v>
      </c>
      <c r="I288">
        <v>11</v>
      </c>
      <c r="J288">
        <v>100</v>
      </c>
      <c r="K288">
        <v>1100</v>
      </c>
      <c r="L288">
        <v>1100</v>
      </c>
      <c r="M288" s="23">
        <v>0</v>
      </c>
    </row>
    <row r="289" spans="1:13" x14ac:dyDescent="0.3">
      <c r="A289" s="22" t="s">
        <v>1142</v>
      </c>
      <c r="B289" t="s">
        <v>400</v>
      </c>
      <c r="C289" t="s">
        <v>110</v>
      </c>
      <c r="D289" t="s">
        <v>10</v>
      </c>
      <c r="E289" t="s">
        <v>401</v>
      </c>
      <c r="F289" t="s">
        <v>306</v>
      </c>
      <c r="G289" t="s">
        <v>48</v>
      </c>
      <c r="H289" t="s">
        <v>307</v>
      </c>
      <c r="I289">
        <v>1</v>
      </c>
      <c r="J289">
        <v>100</v>
      </c>
      <c r="K289">
        <v>100</v>
      </c>
      <c r="L289">
        <v>100</v>
      </c>
      <c r="M289" s="23">
        <v>0</v>
      </c>
    </row>
    <row r="290" spans="1:13" x14ac:dyDescent="0.3">
      <c r="A290" s="22" t="s">
        <v>1143</v>
      </c>
      <c r="B290" t="s">
        <v>55</v>
      </c>
      <c r="C290" t="s">
        <v>9</v>
      </c>
      <c r="D290" t="s">
        <v>10</v>
      </c>
      <c r="E290" t="s">
        <v>56</v>
      </c>
      <c r="F290" t="s">
        <v>29</v>
      </c>
      <c r="G290" t="s">
        <v>30</v>
      </c>
      <c r="H290" t="s">
        <v>60</v>
      </c>
      <c r="I290">
        <v>15</v>
      </c>
      <c r="J290">
        <v>100</v>
      </c>
      <c r="K290">
        <v>1500</v>
      </c>
      <c r="L290">
        <v>1500</v>
      </c>
      <c r="M290" s="23">
        <v>0</v>
      </c>
    </row>
    <row r="291" spans="1:13" x14ac:dyDescent="0.3">
      <c r="A291" s="22" t="s">
        <v>1144</v>
      </c>
      <c r="B291" t="s">
        <v>295</v>
      </c>
      <c r="C291" t="s">
        <v>9</v>
      </c>
      <c r="D291" t="s">
        <v>10</v>
      </c>
      <c r="E291" t="s">
        <v>296</v>
      </c>
      <c r="F291" t="s">
        <v>22</v>
      </c>
      <c r="G291" t="s">
        <v>48</v>
      </c>
      <c r="H291" t="s">
        <v>37</v>
      </c>
      <c r="I291">
        <v>2</v>
      </c>
      <c r="J291">
        <v>100</v>
      </c>
      <c r="K291">
        <v>200</v>
      </c>
      <c r="L291">
        <v>0</v>
      </c>
      <c r="M291" s="23">
        <v>200</v>
      </c>
    </row>
    <row r="292" spans="1:13" x14ac:dyDescent="0.3">
      <c r="A292" s="22" t="s">
        <v>1145</v>
      </c>
      <c r="B292" t="s">
        <v>402</v>
      </c>
      <c r="C292" t="s">
        <v>62</v>
      </c>
      <c r="D292" t="s">
        <v>10</v>
      </c>
      <c r="E292" t="s">
        <v>403</v>
      </c>
      <c r="F292" t="s">
        <v>404</v>
      </c>
      <c r="G292" t="s">
        <v>30</v>
      </c>
      <c r="H292" t="s">
        <v>405</v>
      </c>
      <c r="I292">
        <v>1</v>
      </c>
      <c r="J292">
        <v>100</v>
      </c>
      <c r="K292">
        <v>100</v>
      </c>
      <c r="L292">
        <v>100</v>
      </c>
      <c r="M292" s="23">
        <v>0</v>
      </c>
    </row>
    <row r="293" spans="1:13" x14ac:dyDescent="0.3">
      <c r="A293" s="22" t="s">
        <v>1146</v>
      </c>
      <c r="B293" t="s">
        <v>406</v>
      </c>
      <c r="C293" t="s">
        <v>237</v>
      </c>
      <c r="D293" t="s">
        <v>10</v>
      </c>
      <c r="E293" t="s">
        <v>407</v>
      </c>
      <c r="F293" t="s">
        <v>408</v>
      </c>
      <c r="G293" t="s">
        <v>30</v>
      </c>
      <c r="H293" t="s">
        <v>409</v>
      </c>
      <c r="I293">
        <v>2</v>
      </c>
      <c r="J293">
        <v>100</v>
      </c>
      <c r="K293">
        <v>200</v>
      </c>
      <c r="L293">
        <v>200</v>
      </c>
      <c r="M293" s="23">
        <v>0</v>
      </c>
    </row>
    <row r="294" spans="1:13" x14ac:dyDescent="0.3">
      <c r="A294" s="22" t="s">
        <v>1147</v>
      </c>
      <c r="B294" t="s">
        <v>184</v>
      </c>
      <c r="C294" t="s">
        <v>62</v>
      </c>
      <c r="D294" t="s">
        <v>10</v>
      </c>
      <c r="E294" t="s">
        <v>185</v>
      </c>
      <c r="F294" t="s">
        <v>186</v>
      </c>
      <c r="G294" t="s">
        <v>187</v>
      </c>
      <c r="H294" t="s">
        <v>188</v>
      </c>
      <c r="I294">
        <v>4</v>
      </c>
      <c r="J294">
        <v>100</v>
      </c>
      <c r="K294">
        <v>400</v>
      </c>
      <c r="L294">
        <v>0</v>
      </c>
      <c r="M294" s="23">
        <v>400</v>
      </c>
    </row>
    <row r="295" spans="1:13" x14ac:dyDescent="0.3">
      <c r="A295" s="22" t="s">
        <v>1148</v>
      </c>
      <c r="B295" t="s">
        <v>410</v>
      </c>
      <c r="C295" t="s">
        <v>9</v>
      </c>
      <c r="D295" t="s">
        <v>10</v>
      </c>
      <c r="E295" t="s">
        <v>411</v>
      </c>
      <c r="F295" t="s">
        <v>412</v>
      </c>
      <c r="G295" t="s">
        <v>30</v>
      </c>
      <c r="H295" t="s">
        <v>413</v>
      </c>
      <c r="I295">
        <v>1</v>
      </c>
      <c r="J295">
        <v>100</v>
      </c>
      <c r="K295">
        <v>100</v>
      </c>
      <c r="L295">
        <v>100</v>
      </c>
      <c r="M295" s="23">
        <v>0</v>
      </c>
    </row>
    <row r="296" spans="1:13" x14ac:dyDescent="0.3">
      <c r="A296" s="22" t="s">
        <v>1149</v>
      </c>
      <c r="B296" t="s">
        <v>392</v>
      </c>
      <c r="C296" t="s">
        <v>190</v>
      </c>
      <c r="D296" t="s">
        <v>10</v>
      </c>
      <c r="E296" t="s">
        <v>414</v>
      </c>
      <c r="F296" t="s">
        <v>320</v>
      </c>
      <c r="G296" t="s">
        <v>48</v>
      </c>
      <c r="H296" t="s">
        <v>415</v>
      </c>
      <c r="I296">
        <v>1</v>
      </c>
      <c r="J296">
        <v>100</v>
      </c>
      <c r="K296">
        <v>100</v>
      </c>
      <c r="L296">
        <v>100</v>
      </c>
      <c r="M296" s="23">
        <v>0</v>
      </c>
    </row>
    <row r="297" spans="1:13" x14ac:dyDescent="0.3">
      <c r="A297" s="22" t="s">
        <v>1150</v>
      </c>
      <c r="B297" t="s">
        <v>1215</v>
      </c>
      <c r="C297" t="s">
        <v>1215</v>
      </c>
      <c r="D297" t="s">
        <v>1215</v>
      </c>
      <c r="E297" t="s">
        <v>1215</v>
      </c>
      <c r="F297" t="s">
        <v>66</v>
      </c>
      <c r="G297" t="s">
        <v>48</v>
      </c>
      <c r="H297" t="s">
        <v>67</v>
      </c>
      <c r="I297">
        <v>13</v>
      </c>
      <c r="J297">
        <v>100</v>
      </c>
      <c r="K297">
        <v>1300</v>
      </c>
      <c r="L297">
        <v>1300</v>
      </c>
      <c r="M297" s="23">
        <v>0</v>
      </c>
    </row>
    <row r="298" spans="1:13" x14ac:dyDescent="0.3">
      <c r="A298" s="22" t="s">
        <v>1151</v>
      </c>
      <c r="B298" t="s">
        <v>1215</v>
      </c>
      <c r="C298" t="s">
        <v>1215</v>
      </c>
      <c r="D298" t="s">
        <v>1215</v>
      </c>
      <c r="E298" t="s">
        <v>1215</v>
      </c>
      <c r="F298" t="s">
        <v>97</v>
      </c>
      <c r="G298" t="s">
        <v>48</v>
      </c>
      <c r="H298" t="s">
        <v>297</v>
      </c>
      <c r="I298">
        <v>2</v>
      </c>
      <c r="J298">
        <v>100</v>
      </c>
      <c r="K298">
        <v>200</v>
      </c>
      <c r="L298">
        <v>200</v>
      </c>
      <c r="M298" s="23">
        <v>0</v>
      </c>
    </row>
    <row r="299" spans="1:13" x14ac:dyDescent="0.3">
      <c r="A299" s="22" t="s">
        <v>1152</v>
      </c>
      <c r="B299" t="s">
        <v>416</v>
      </c>
      <c r="C299" t="s">
        <v>9</v>
      </c>
      <c r="D299" t="s">
        <v>10</v>
      </c>
      <c r="E299" t="s">
        <v>417</v>
      </c>
      <c r="F299" t="s">
        <v>64</v>
      </c>
      <c r="G299" t="s">
        <v>30</v>
      </c>
      <c r="H299" t="s">
        <v>418</v>
      </c>
      <c r="I299">
        <v>1</v>
      </c>
      <c r="J299">
        <v>100</v>
      </c>
      <c r="K299">
        <v>100</v>
      </c>
      <c r="L299">
        <v>100</v>
      </c>
      <c r="M299" s="23">
        <v>0</v>
      </c>
    </row>
    <row r="300" spans="1:13" x14ac:dyDescent="0.3">
      <c r="A300" s="22" t="s">
        <v>1153</v>
      </c>
      <c r="B300" t="s">
        <v>298</v>
      </c>
      <c r="C300" t="s">
        <v>9</v>
      </c>
      <c r="D300" t="s">
        <v>10</v>
      </c>
      <c r="E300" t="s">
        <v>299</v>
      </c>
      <c r="F300" t="s">
        <v>97</v>
      </c>
      <c r="G300" t="s">
        <v>48</v>
      </c>
      <c r="H300" t="s">
        <v>1215</v>
      </c>
      <c r="I300">
        <v>2</v>
      </c>
      <c r="J300">
        <v>100</v>
      </c>
      <c r="K300">
        <v>200</v>
      </c>
      <c r="L300">
        <v>200</v>
      </c>
      <c r="M300" s="23">
        <v>0</v>
      </c>
    </row>
    <row r="301" spans="1:13" x14ac:dyDescent="0.3">
      <c r="A301" s="22" t="s">
        <v>1154</v>
      </c>
      <c r="B301" t="s">
        <v>300</v>
      </c>
      <c r="C301" t="s">
        <v>62</v>
      </c>
      <c r="D301" t="s">
        <v>10</v>
      </c>
      <c r="E301" t="s">
        <v>301</v>
      </c>
      <c r="F301" t="s">
        <v>302</v>
      </c>
      <c r="G301" t="s">
        <v>48</v>
      </c>
      <c r="H301" t="s">
        <v>303</v>
      </c>
      <c r="I301">
        <v>2</v>
      </c>
      <c r="J301">
        <v>100</v>
      </c>
      <c r="K301">
        <v>200</v>
      </c>
      <c r="L301">
        <v>200</v>
      </c>
      <c r="M301" s="23">
        <v>0</v>
      </c>
    </row>
    <row r="302" spans="1:13" x14ac:dyDescent="0.3">
      <c r="A302" s="22" t="s">
        <v>1155</v>
      </c>
      <c r="B302" t="s">
        <v>20</v>
      </c>
      <c r="C302" t="s">
        <v>9</v>
      </c>
      <c r="D302" t="s">
        <v>10</v>
      </c>
      <c r="E302" t="s">
        <v>21</v>
      </c>
      <c r="F302" t="s">
        <v>22</v>
      </c>
      <c r="G302" t="s">
        <v>18</v>
      </c>
      <c r="H302" t="s">
        <v>23</v>
      </c>
      <c r="I302">
        <v>52</v>
      </c>
      <c r="J302">
        <v>100</v>
      </c>
      <c r="K302">
        <v>5200</v>
      </c>
      <c r="L302">
        <v>0</v>
      </c>
      <c r="M302" s="23">
        <v>5200</v>
      </c>
    </row>
    <row r="303" spans="1:13" x14ac:dyDescent="0.3">
      <c r="A303" s="22" t="s">
        <v>1156</v>
      </c>
      <c r="B303" t="s">
        <v>189</v>
      </c>
      <c r="C303" t="s">
        <v>190</v>
      </c>
      <c r="D303" t="s">
        <v>10</v>
      </c>
      <c r="E303" t="s">
        <v>191</v>
      </c>
      <c r="F303" t="s">
        <v>22</v>
      </c>
      <c r="G303" t="s">
        <v>18</v>
      </c>
      <c r="H303" t="s">
        <v>23</v>
      </c>
      <c r="I303">
        <v>4</v>
      </c>
      <c r="J303">
        <v>100</v>
      </c>
      <c r="K303">
        <v>400</v>
      </c>
      <c r="L303">
        <v>0</v>
      </c>
      <c r="M303" s="23">
        <v>400</v>
      </c>
    </row>
    <row r="304" spans="1:13" x14ac:dyDescent="0.3">
      <c r="A304" s="22" t="s">
        <v>1157</v>
      </c>
      <c r="B304" t="s">
        <v>49</v>
      </c>
      <c r="C304" t="s">
        <v>9</v>
      </c>
      <c r="D304" t="s">
        <v>10</v>
      </c>
      <c r="E304" t="s">
        <v>156</v>
      </c>
      <c r="F304" t="s">
        <v>22</v>
      </c>
      <c r="G304" t="s">
        <v>18</v>
      </c>
      <c r="H304" t="s">
        <v>37</v>
      </c>
      <c r="I304">
        <v>5</v>
      </c>
      <c r="J304">
        <v>100</v>
      </c>
      <c r="K304">
        <v>500</v>
      </c>
      <c r="L304">
        <v>0</v>
      </c>
      <c r="M304" s="23">
        <v>500</v>
      </c>
    </row>
    <row r="305" spans="1:13" x14ac:dyDescent="0.3">
      <c r="A305" s="22" t="s">
        <v>1158</v>
      </c>
      <c r="B305" t="s">
        <v>304</v>
      </c>
      <c r="C305" t="s">
        <v>62</v>
      </c>
      <c r="D305" t="s">
        <v>10</v>
      </c>
      <c r="E305" t="s">
        <v>305</v>
      </c>
      <c r="F305" t="s">
        <v>306</v>
      </c>
      <c r="G305" t="s">
        <v>48</v>
      </c>
      <c r="H305" t="s">
        <v>307</v>
      </c>
      <c r="I305">
        <v>2</v>
      </c>
      <c r="J305">
        <v>100</v>
      </c>
      <c r="K305">
        <v>200</v>
      </c>
      <c r="L305">
        <v>200</v>
      </c>
      <c r="M305" s="23">
        <v>0</v>
      </c>
    </row>
    <row r="306" spans="1:13" x14ac:dyDescent="0.3">
      <c r="A306" s="22" t="s">
        <v>1159</v>
      </c>
      <c r="B306" t="s">
        <v>1215</v>
      </c>
      <c r="C306" t="s">
        <v>1215</v>
      </c>
      <c r="D306" t="s">
        <v>10</v>
      </c>
      <c r="E306" t="s">
        <v>1215</v>
      </c>
      <c r="F306" t="s">
        <v>143</v>
      </c>
      <c r="G306" t="s">
        <v>30</v>
      </c>
      <c r="H306" t="s">
        <v>144</v>
      </c>
      <c r="I306">
        <v>85</v>
      </c>
      <c r="J306">
        <v>67</v>
      </c>
      <c r="K306">
        <v>5720</v>
      </c>
      <c r="L306">
        <v>5720</v>
      </c>
      <c r="M306" s="23">
        <v>0</v>
      </c>
    </row>
    <row r="307" spans="1:13" x14ac:dyDescent="0.3">
      <c r="A307" s="22" t="s">
        <v>1160</v>
      </c>
      <c r="B307" t="s">
        <v>1215</v>
      </c>
      <c r="C307" t="s">
        <v>1215</v>
      </c>
      <c r="D307" t="s">
        <v>1215</v>
      </c>
      <c r="E307" t="s">
        <v>1215</v>
      </c>
      <c r="F307" t="s">
        <v>142</v>
      </c>
      <c r="G307" t="s">
        <v>30</v>
      </c>
      <c r="H307" t="s">
        <v>1215</v>
      </c>
      <c r="I307">
        <v>6</v>
      </c>
      <c r="J307">
        <v>100</v>
      </c>
      <c r="K307">
        <v>600</v>
      </c>
      <c r="L307">
        <v>600</v>
      </c>
      <c r="M307" s="23">
        <v>0</v>
      </c>
    </row>
    <row r="308" spans="1:13" x14ac:dyDescent="0.3">
      <c r="A308" s="22" t="s">
        <v>1161</v>
      </c>
      <c r="B308" t="s">
        <v>224</v>
      </c>
      <c r="C308" t="s">
        <v>9</v>
      </c>
      <c r="D308" t="s">
        <v>10</v>
      </c>
      <c r="E308" t="s">
        <v>225</v>
      </c>
      <c r="F308" t="s">
        <v>419</v>
      </c>
      <c r="G308" t="s">
        <v>30</v>
      </c>
      <c r="H308" t="s">
        <v>420</v>
      </c>
      <c r="I308">
        <v>1</v>
      </c>
      <c r="J308">
        <v>100</v>
      </c>
      <c r="K308">
        <v>100</v>
      </c>
      <c r="L308">
        <v>100</v>
      </c>
      <c r="M308" s="23">
        <v>0</v>
      </c>
    </row>
    <row r="309" spans="1:13" x14ac:dyDescent="0.3">
      <c r="A309" s="22" t="s">
        <v>1162</v>
      </c>
      <c r="B309" t="s">
        <v>114</v>
      </c>
      <c r="C309" t="s">
        <v>9</v>
      </c>
      <c r="D309" t="s">
        <v>10</v>
      </c>
      <c r="E309" t="s">
        <v>115</v>
      </c>
      <c r="F309" t="s">
        <v>116</v>
      </c>
      <c r="G309" t="s">
        <v>18</v>
      </c>
      <c r="H309" t="s">
        <v>52</v>
      </c>
      <c r="I309">
        <v>77</v>
      </c>
      <c r="J309">
        <v>69</v>
      </c>
      <c r="K309">
        <v>5285</v>
      </c>
      <c r="L309">
        <v>5285</v>
      </c>
      <c r="M309" s="23">
        <v>0</v>
      </c>
    </row>
    <row r="310" spans="1:13" x14ac:dyDescent="0.3">
      <c r="A310" s="22" t="s">
        <v>1163</v>
      </c>
      <c r="B310" t="s">
        <v>24</v>
      </c>
      <c r="C310" t="s">
        <v>9</v>
      </c>
      <c r="D310" t="s">
        <v>10</v>
      </c>
      <c r="E310" t="s">
        <v>25</v>
      </c>
      <c r="F310" t="s">
        <v>26</v>
      </c>
      <c r="G310" t="s">
        <v>13</v>
      </c>
      <c r="H310" t="s">
        <v>27</v>
      </c>
      <c r="I310">
        <v>43</v>
      </c>
      <c r="J310">
        <v>100</v>
      </c>
      <c r="K310">
        <v>4300</v>
      </c>
      <c r="L310">
        <v>4255</v>
      </c>
      <c r="M310" s="23">
        <v>45</v>
      </c>
    </row>
    <row r="311" spans="1:13" x14ac:dyDescent="0.3">
      <c r="A311" s="22" t="s">
        <v>1164</v>
      </c>
      <c r="B311" t="s">
        <v>421</v>
      </c>
      <c r="C311" t="s">
        <v>62</v>
      </c>
      <c r="D311" t="s">
        <v>10</v>
      </c>
      <c r="E311" t="s">
        <v>422</v>
      </c>
      <c r="F311" t="s">
        <v>97</v>
      </c>
      <c r="G311" t="s">
        <v>48</v>
      </c>
      <c r="H311" t="s">
        <v>423</v>
      </c>
      <c r="I311">
        <v>1</v>
      </c>
      <c r="J311">
        <v>100</v>
      </c>
      <c r="K311">
        <v>100</v>
      </c>
      <c r="L311">
        <v>100</v>
      </c>
      <c r="M311" s="23">
        <v>0</v>
      </c>
    </row>
    <row r="312" spans="1:13" x14ac:dyDescent="0.3">
      <c r="A312" s="22" t="s">
        <v>1165</v>
      </c>
      <c r="B312" t="s">
        <v>314</v>
      </c>
      <c r="C312" t="s">
        <v>9</v>
      </c>
      <c r="D312" t="s">
        <v>10</v>
      </c>
      <c r="E312" t="s">
        <v>315</v>
      </c>
      <c r="F312" t="s">
        <v>320</v>
      </c>
      <c r="G312" t="s">
        <v>48</v>
      </c>
      <c r="H312" t="s">
        <v>1215</v>
      </c>
      <c r="I312">
        <v>1</v>
      </c>
      <c r="J312">
        <v>100</v>
      </c>
      <c r="K312">
        <v>100</v>
      </c>
      <c r="L312">
        <v>100</v>
      </c>
      <c r="M312" s="23">
        <v>0</v>
      </c>
    </row>
    <row r="313" spans="1:13" x14ac:dyDescent="0.3">
      <c r="A313" s="22" t="s">
        <v>1166</v>
      </c>
      <c r="B313" t="s">
        <v>1215</v>
      </c>
      <c r="C313" t="s">
        <v>1215</v>
      </c>
      <c r="D313" t="s">
        <v>1215</v>
      </c>
      <c r="E313" t="s">
        <v>1215</v>
      </c>
      <c r="F313" t="s">
        <v>32</v>
      </c>
      <c r="G313" t="s">
        <v>33</v>
      </c>
      <c r="H313" t="s">
        <v>34</v>
      </c>
      <c r="I313">
        <v>41</v>
      </c>
      <c r="J313">
        <v>100</v>
      </c>
      <c r="K313">
        <v>4100</v>
      </c>
      <c r="L313">
        <v>4100</v>
      </c>
      <c r="M313" s="23">
        <v>0</v>
      </c>
    </row>
    <row r="314" spans="1:13" x14ac:dyDescent="0.3">
      <c r="A314" s="22" t="s">
        <v>1167</v>
      </c>
      <c r="B314" t="s">
        <v>424</v>
      </c>
      <c r="C314" t="s">
        <v>9</v>
      </c>
      <c r="D314" t="s">
        <v>10</v>
      </c>
      <c r="E314" t="s">
        <v>425</v>
      </c>
      <c r="F314" t="s">
        <v>306</v>
      </c>
      <c r="G314" t="s">
        <v>48</v>
      </c>
      <c r="H314" t="s">
        <v>228</v>
      </c>
      <c r="I314">
        <v>1</v>
      </c>
      <c r="J314">
        <v>100</v>
      </c>
      <c r="K314">
        <v>100</v>
      </c>
      <c r="L314">
        <v>100</v>
      </c>
      <c r="M314" s="23">
        <v>0</v>
      </c>
    </row>
    <row r="315" spans="1:13" x14ac:dyDescent="0.3">
      <c r="A315" s="22" t="s">
        <v>1168</v>
      </c>
      <c r="B315" t="s">
        <v>58</v>
      </c>
      <c r="C315" t="s">
        <v>9</v>
      </c>
      <c r="D315" t="s">
        <v>10</v>
      </c>
      <c r="E315" t="s">
        <v>59</v>
      </c>
      <c r="F315" t="s">
        <v>22</v>
      </c>
      <c r="G315" t="s">
        <v>18</v>
      </c>
      <c r="H315" t="s">
        <v>37</v>
      </c>
      <c r="I315">
        <v>17</v>
      </c>
      <c r="J315">
        <v>100</v>
      </c>
      <c r="K315">
        <v>1700</v>
      </c>
      <c r="L315">
        <v>0</v>
      </c>
      <c r="M315" s="23">
        <v>1700</v>
      </c>
    </row>
    <row r="316" spans="1:13" x14ac:dyDescent="0.3">
      <c r="A316" s="22" t="s">
        <v>1169</v>
      </c>
      <c r="B316" t="s">
        <v>157</v>
      </c>
      <c r="C316" t="s">
        <v>82</v>
      </c>
      <c r="D316" t="s">
        <v>10</v>
      </c>
      <c r="E316" t="s">
        <v>158</v>
      </c>
      <c r="F316" t="s">
        <v>159</v>
      </c>
      <c r="G316" t="s">
        <v>30</v>
      </c>
      <c r="H316" t="s">
        <v>160</v>
      </c>
      <c r="I316">
        <v>5</v>
      </c>
      <c r="J316">
        <v>100</v>
      </c>
      <c r="K316">
        <v>500</v>
      </c>
      <c r="L316">
        <v>455</v>
      </c>
      <c r="M316" s="23">
        <v>45</v>
      </c>
    </row>
    <row r="317" spans="1:13" x14ac:dyDescent="0.3">
      <c r="A317" s="22" t="s">
        <v>1170</v>
      </c>
      <c r="B317" t="s">
        <v>229</v>
      </c>
      <c r="C317" t="s">
        <v>9</v>
      </c>
      <c r="D317" t="s">
        <v>10</v>
      </c>
      <c r="E317" t="s">
        <v>230</v>
      </c>
      <c r="F317" t="s">
        <v>231</v>
      </c>
      <c r="G317" t="s">
        <v>18</v>
      </c>
      <c r="H317" t="s">
        <v>232</v>
      </c>
      <c r="I317">
        <v>4</v>
      </c>
      <c r="J317">
        <v>100</v>
      </c>
      <c r="K317">
        <v>400</v>
      </c>
      <c r="L317">
        <v>0</v>
      </c>
      <c r="M317" s="23">
        <v>400</v>
      </c>
    </row>
    <row r="318" spans="1:13" x14ac:dyDescent="0.3">
      <c r="A318" s="22" t="s">
        <v>1171</v>
      </c>
      <c r="B318" t="s">
        <v>15</v>
      </c>
      <c r="C318" t="s">
        <v>9</v>
      </c>
      <c r="D318" t="s">
        <v>10</v>
      </c>
      <c r="E318" t="s">
        <v>308</v>
      </c>
      <c r="F318" t="s">
        <v>159</v>
      </c>
      <c r="G318" t="s">
        <v>30</v>
      </c>
      <c r="H318" t="s">
        <v>309</v>
      </c>
      <c r="I318">
        <v>1</v>
      </c>
      <c r="J318">
        <v>100</v>
      </c>
      <c r="K318">
        <v>100</v>
      </c>
      <c r="L318">
        <v>100</v>
      </c>
      <c r="M318" s="23">
        <v>0</v>
      </c>
    </row>
    <row r="319" spans="1:13" x14ac:dyDescent="0.3">
      <c r="A319" s="22" t="s">
        <v>1172</v>
      </c>
      <c r="B319" t="s">
        <v>35</v>
      </c>
      <c r="C319" t="s">
        <v>9</v>
      </c>
      <c r="D319" t="s">
        <v>10</v>
      </c>
      <c r="E319" t="s">
        <v>36</v>
      </c>
      <c r="F319" t="s">
        <v>22</v>
      </c>
      <c r="G319" t="s">
        <v>18</v>
      </c>
      <c r="H319" t="s">
        <v>37</v>
      </c>
      <c r="I319">
        <v>37</v>
      </c>
      <c r="J319">
        <v>100</v>
      </c>
      <c r="K319">
        <v>3700</v>
      </c>
      <c r="L319">
        <v>0</v>
      </c>
      <c r="M319" s="23">
        <v>3700</v>
      </c>
    </row>
    <row r="320" spans="1:13" x14ac:dyDescent="0.3">
      <c r="A320" s="22" t="s">
        <v>1173</v>
      </c>
      <c r="B320" t="s">
        <v>68</v>
      </c>
      <c r="C320" t="s">
        <v>9</v>
      </c>
      <c r="D320" t="s">
        <v>10</v>
      </c>
      <c r="E320" t="s">
        <v>69</v>
      </c>
      <c r="F320" t="s">
        <v>70</v>
      </c>
      <c r="G320" t="s">
        <v>13</v>
      </c>
      <c r="H320" t="s">
        <v>71</v>
      </c>
      <c r="I320">
        <v>11</v>
      </c>
      <c r="J320">
        <v>100</v>
      </c>
      <c r="K320">
        <v>1100</v>
      </c>
      <c r="L320">
        <v>1100</v>
      </c>
      <c r="M320" s="23">
        <v>0</v>
      </c>
    </row>
    <row r="321" spans="1:13" x14ac:dyDescent="0.3">
      <c r="A321" s="22" t="s">
        <v>1174</v>
      </c>
      <c r="B321" t="s">
        <v>310</v>
      </c>
      <c r="C321" t="s">
        <v>9</v>
      </c>
      <c r="D321" t="s">
        <v>10</v>
      </c>
      <c r="E321" t="s">
        <v>311</v>
      </c>
      <c r="F321" t="s">
        <v>312</v>
      </c>
      <c r="G321" t="s">
        <v>48</v>
      </c>
      <c r="H321" t="s">
        <v>313</v>
      </c>
      <c r="I321">
        <v>1</v>
      </c>
      <c r="J321">
        <v>100</v>
      </c>
      <c r="K321">
        <v>100</v>
      </c>
      <c r="L321">
        <v>100</v>
      </c>
      <c r="M321" s="23">
        <v>0</v>
      </c>
    </row>
    <row r="322" spans="1:13" x14ac:dyDescent="0.3">
      <c r="A322" s="22" t="s">
        <v>1175</v>
      </c>
      <c r="B322" t="s">
        <v>314</v>
      </c>
      <c r="C322" t="s">
        <v>9</v>
      </c>
      <c r="D322" t="s">
        <v>10</v>
      </c>
      <c r="E322" t="s">
        <v>315</v>
      </c>
      <c r="F322" t="s">
        <v>316</v>
      </c>
      <c r="G322" t="s">
        <v>30</v>
      </c>
      <c r="H322" t="s">
        <v>317</v>
      </c>
      <c r="I322">
        <v>1</v>
      </c>
      <c r="J322">
        <v>100</v>
      </c>
      <c r="K322">
        <v>100</v>
      </c>
      <c r="L322">
        <v>100</v>
      </c>
      <c r="M322" s="23">
        <v>0</v>
      </c>
    </row>
    <row r="323" spans="1:13" x14ac:dyDescent="0.3">
      <c r="A323" s="22" t="s">
        <v>1176</v>
      </c>
      <c r="B323" t="s">
        <v>192</v>
      </c>
      <c r="C323" t="s">
        <v>193</v>
      </c>
      <c r="D323" t="s">
        <v>10</v>
      </c>
      <c r="E323" t="s">
        <v>194</v>
      </c>
      <c r="F323" t="s">
        <v>195</v>
      </c>
      <c r="G323" t="s">
        <v>33</v>
      </c>
      <c r="H323" t="s">
        <v>196</v>
      </c>
      <c r="I323">
        <v>3</v>
      </c>
      <c r="J323">
        <v>100</v>
      </c>
      <c r="K323">
        <v>300</v>
      </c>
      <c r="L323">
        <v>300</v>
      </c>
      <c r="M323" s="23">
        <v>0</v>
      </c>
    </row>
    <row r="324" spans="1:13" x14ac:dyDescent="0.3">
      <c r="A324" s="22" t="s">
        <v>1177</v>
      </c>
      <c r="B324" t="s">
        <v>145</v>
      </c>
      <c r="C324" t="s">
        <v>9</v>
      </c>
      <c r="D324" t="s">
        <v>10</v>
      </c>
      <c r="E324" t="s">
        <v>146</v>
      </c>
      <c r="F324" t="s">
        <v>147</v>
      </c>
      <c r="G324" t="s">
        <v>48</v>
      </c>
      <c r="H324" t="s">
        <v>148</v>
      </c>
      <c r="I324">
        <v>5</v>
      </c>
      <c r="J324">
        <v>100</v>
      </c>
      <c r="K324">
        <v>500</v>
      </c>
      <c r="L324">
        <v>500</v>
      </c>
      <c r="M324" s="23">
        <v>0</v>
      </c>
    </row>
    <row r="325" spans="1:13" x14ac:dyDescent="0.3">
      <c r="A325" s="22" t="s">
        <v>1178</v>
      </c>
      <c r="B325" t="s">
        <v>197</v>
      </c>
      <c r="C325" t="s">
        <v>9</v>
      </c>
      <c r="D325" t="s">
        <v>10</v>
      </c>
      <c r="E325" t="s">
        <v>198</v>
      </c>
      <c r="F325" t="s">
        <v>199</v>
      </c>
      <c r="G325" t="s">
        <v>30</v>
      </c>
      <c r="H325" t="s">
        <v>200</v>
      </c>
      <c r="I325">
        <v>3</v>
      </c>
      <c r="J325">
        <v>100</v>
      </c>
      <c r="K325">
        <v>300</v>
      </c>
      <c r="L325">
        <v>300</v>
      </c>
      <c r="M325" s="23">
        <v>0</v>
      </c>
    </row>
    <row r="326" spans="1:13" x14ac:dyDescent="0.3">
      <c r="A326" s="22" t="s">
        <v>1179</v>
      </c>
      <c r="B326" t="s">
        <v>87</v>
      </c>
      <c r="C326" t="s">
        <v>88</v>
      </c>
      <c r="D326" t="s">
        <v>10</v>
      </c>
      <c r="E326" t="s">
        <v>89</v>
      </c>
      <c r="F326" t="s">
        <v>66</v>
      </c>
      <c r="G326" t="s">
        <v>48</v>
      </c>
      <c r="H326" t="s">
        <v>90</v>
      </c>
      <c r="I326">
        <v>29</v>
      </c>
      <c r="J326">
        <v>77</v>
      </c>
      <c r="K326">
        <v>2235</v>
      </c>
      <c r="L326">
        <v>1345</v>
      </c>
      <c r="M326" s="23">
        <v>890</v>
      </c>
    </row>
    <row r="327" spans="1:13" x14ac:dyDescent="0.3">
      <c r="A327" s="22" t="s">
        <v>1180</v>
      </c>
      <c r="B327" t="s">
        <v>91</v>
      </c>
      <c r="C327" t="s">
        <v>92</v>
      </c>
      <c r="D327" t="s">
        <v>10</v>
      </c>
      <c r="E327" t="s">
        <v>93</v>
      </c>
      <c r="F327" t="s">
        <v>41</v>
      </c>
      <c r="G327" t="s">
        <v>18</v>
      </c>
      <c r="H327" t="s">
        <v>52</v>
      </c>
      <c r="I327">
        <v>10</v>
      </c>
      <c r="J327">
        <v>100</v>
      </c>
      <c r="K327">
        <v>1000</v>
      </c>
      <c r="L327">
        <v>1000</v>
      </c>
      <c r="M327" s="23">
        <v>0</v>
      </c>
    </row>
    <row r="328" spans="1:13" x14ac:dyDescent="0.3">
      <c r="A328" s="22" t="s">
        <v>1181</v>
      </c>
      <c r="B328" t="s">
        <v>318</v>
      </c>
      <c r="C328" t="s">
        <v>9</v>
      </c>
      <c r="D328" t="s">
        <v>10</v>
      </c>
      <c r="E328" t="s">
        <v>319</v>
      </c>
      <c r="F328" t="s">
        <v>320</v>
      </c>
      <c r="G328" t="s">
        <v>48</v>
      </c>
      <c r="H328" t="s">
        <v>321</v>
      </c>
      <c r="I328">
        <v>1</v>
      </c>
      <c r="J328">
        <v>100</v>
      </c>
      <c r="K328">
        <v>100</v>
      </c>
      <c r="L328">
        <v>100</v>
      </c>
      <c r="M328" s="23">
        <v>0</v>
      </c>
    </row>
    <row r="329" spans="1:13" x14ac:dyDescent="0.3">
      <c r="A329" s="22" t="s">
        <v>1182</v>
      </c>
      <c r="B329" t="s">
        <v>49</v>
      </c>
      <c r="C329" t="s">
        <v>9</v>
      </c>
      <c r="D329" t="s">
        <v>10</v>
      </c>
      <c r="E329" t="s">
        <v>50</v>
      </c>
      <c r="F329" t="s">
        <v>51</v>
      </c>
      <c r="G329" t="s">
        <v>48</v>
      </c>
      <c r="H329" t="s">
        <v>52</v>
      </c>
      <c r="I329">
        <v>22</v>
      </c>
      <c r="J329">
        <v>100</v>
      </c>
      <c r="K329">
        <v>2200</v>
      </c>
      <c r="L329">
        <v>2200</v>
      </c>
      <c r="M329" s="23">
        <v>0</v>
      </c>
    </row>
    <row r="330" spans="1:13" x14ac:dyDescent="0.3">
      <c r="A330" s="22" t="s">
        <v>1183</v>
      </c>
      <c r="B330" t="s">
        <v>100</v>
      </c>
      <c r="C330" t="s">
        <v>101</v>
      </c>
      <c r="D330" t="s">
        <v>10</v>
      </c>
      <c r="E330" t="s">
        <v>102</v>
      </c>
      <c r="F330" t="s">
        <v>97</v>
      </c>
      <c r="G330" t="s">
        <v>48</v>
      </c>
      <c r="H330" t="s">
        <v>103</v>
      </c>
      <c r="I330">
        <v>16</v>
      </c>
      <c r="J330">
        <v>100</v>
      </c>
      <c r="K330">
        <v>1600</v>
      </c>
      <c r="L330">
        <v>1600</v>
      </c>
      <c r="M330" s="23">
        <v>0</v>
      </c>
    </row>
    <row r="331" spans="1:13" x14ac:dyDescent="0.3">
      <c r="A331" s="22" t="s">
        <v>1184</v>
      </c>
      <c r="B331" t="s">
        <v>326</v>
      </c>
      <c r="C331" t="s">
        <v>237</v>
      </c>
      <c r="D331" t="s">
        <v>10</v>
      </c>
      <c r="E331" t="s">
        <v>327</v>
      </c>
      <c r="F331" t="s">
        <v>211</v>
      </c>
      <c r="G331" t="s">
        <v>30</v>
      </c>
      <c r="H331" t="s">
        <v>328</v>
      </c>
      <c r="I331">
        <v>1</v>
      </c>
      <c r="J331">
        <v>100</v>
      </c>
      <c r="K331">
        <v>100</v>
      </c>
      <c r="L331">
        <v>0</v>
      </c>
      <c r="M331" s="23">
        <v>100</v>
      </c>
    </row>
    <row r="332" spans="1:13" x14ac:dyDescent="0.3">
      <c r="A332" s="22" t="s">
        <v>1185</v>
      </c>
      <c r="B332" t="s">
        <v>1215</v>
      </c>
      <c r="C332" t="s">
        <v>1215</v>
      </c>
      <c r="D332" t="s">
        <v>1215</v>
      </c>
      <c r="E332" t="s">
        <v>1215</v>
      </c>
      <c r="F332" t="s">
        <v>233</v>
      </c>
      <c r="G332" t="s">
        <v>48</v>
      </c>
      <c r="H332" t="s">
        <v>1215</v>
      </c>
      <c r="I332">
        <v>2</v>
      </c>
      <c r="J332">
        <v>100</v>
      </c>
      <c r="K332">
        <v>200</v>
      </c>
      <c r="L332">
        <v>200</v>
      </c>
      <c r="M332" s="23">
        <v>0</v>
      </c>
    </row>
    <row r="333" spans="1:13" x14ac:dyDescent="0.3">
      <c r="A333" s="22" t="s">
        <v>1186</v>
      </c>
      <c r="B333" t="s">
        <v>224</v>
      </c>
      <c r="C333" t="s">
        <v>9</v>
      </c>
      <c r="D333" t="s">
        <v>10</v>
      </c>
      <c r="E333" t="s">
        <v>225</v>
      </c>
      <c r="F333" t="s">
        <v>234</v>
      </c>
      <c r="G333" t="s">
        <v>48</v>
      </c>
      <c r="H333" t="s">
        <v>235</v>
      </c>
      <c r="I333">
        <v>2</v>
      </c>
      <c r="J333">
        <v>100</v>
      </c>
      <c r="K333">
        <v>200</v>
      </c>
      <c r="L333">
        <v>200</v>
      </c>
      <c r="M333" s="23">
        <v>0</v>
      </c>
    </row>
    <row r="334" spans="1:13" x14ac:dyDescent="0.3">
      <c r="A334" s="22" t="s">
        <v>1187</v>
      </c>
      <c r="B334" t="s">
        <v>329</v>
      </c>
      <c r="C334" t="s">
        <v>95</v>
      </c>
      <c r="D334" t="s">
        <v>10</v>
      </c>
      <c r="E334" t="s">
        <v>330</v>
      </c>
      <c r="F334" t="s">
        <v>331</v>
      </c>
      <c r="G334" t="s">
        <v>30</v>
      </c>
      <c r="H334" t="s">
        <v>332</v>
      </c>
      <c r="I334">
        <v>1</v>
      </c>
      <c r="J334">
        <v>100</v>
      </c>
      <c r="K334">
        <v>100</v>
      </c>
      <c r="L334">
        <v>100</v>
      </c>
      <c r="M334" s="23">
        <v>0</v>
      </c>
    </row>
    <row r="335" spans="1:13" x14ac:dyDescent="0.3">
      <c r="A335" s="22" t="s">
        <v>1188</v>
      </c>
      <c r="B335" t="s">
        <v>28</v>
      </c>
      <c r="C335" t="s">
        <v>9</v>
      </c>
      <c r="D335" t="s">
        <v>10</v>
      </c>
      <c r="E335" t="s">
        <v>1215</v>
      </c>
      <c r="F335" t="s">
        <v>29</v>
      </c>
      <c r="G335" t="s">
        <v>30</v>
      </c>
      <c r="H335" t="s">
        <v>31</v>
      </c>
      <c r="I335">
        <v>46</v>
      </c>
      <c r="J335">
        <v>100</v>
      </c>
      <c r="K335">
        <v>4600</v>
      </c>
      <c r="L335">
        <v>4600</v>
      </c>
      <c r="M335" s="23">
        <v>0</v>
      </c>
    </row>
    <row r="336" spans="1:13" x14ac:dyDescent="0.3">
      <c r="A336" s="22" t="s">
        <v>1189</v>
      </c>
      <c r="B336" t="s">
        <v>61</v>
      </c>
      <c r="C336" t="s">
        <v>62</v>
      </c>
      <c r="D336" t="s">
        <v>10</v>
      </c>
      <c r="E336" t="s">
        <v>63</v>
      </c>
      <c r="F336" t="s">
        <v>64</v>
      </c>
      <c r="G336" t="s">
        <v>30</v>
      </c>
      <c r="H336" t="s">
        <v>65</v>
      </c>
      <c r="I336">
        <v>13</v>
      </c>
      <c r="J336">
        <v>100</v>
      </c>
      <c r="K336">
        <v>1300</v>
      </c>
      <c r="L336">
        <v>0</v>
      </c>
      <c r="M336" s="23">
        <v>1300</v>
      </c>
    </row>
    <row r="337" spans="1:13" x14ac:dyDescent="0.3">
      <c r="A337" s="22" t="s">
        <v>1190</v>
      </c>
      <c r="B337" t="s">
        <v>15</v>
      </c>
      <c r="C337" t="s">
        <v>9</v>
      </c>
      <c r="D337" t="s">
        <v>10</v>
      </c>
      <c r="E337" t="s">
        <v>16</v>
      </c>
      <c r="F337" t="s">
        <v>17</v>
      </c>
      <c r="G337" t="s">
        <v>18</v>
      </c>
      <c r="H337" t="s">
        <v>19</v>
      </c>
      <c r="I337">
        <v>83</v>
      </c>
      <c r="J337">
        <v>100</v>
      </c>
      <c r="K337">
        <v>8300</v>
      </c>
      <c r="L337">
        <v>0</v>
      </c>
      <c r="M337" s="23">
        <v>8300</v>
      </c>
    </row>
    <row r="338" spans="1:13" x14ac:dyDescent="0.3">
      <c r="A338" s="22" t="s">
        <v>1191</v>
      </c>
      <c r="B338" t="s">
        <v>333</v>
      </c>
      <c r="C338" t="s">
        <v>9</v>
      </c>
      <c r="D338" t="s">
        <v>10</v>
      </c>
      <c r="E338" t="s">
        <v>334</v>
      </c>
      <c r="F338" t="s">
        <v>335</v>
      </c>
      <c r="G338" t="s">
        <v>48</v>
      </c>
      <c r="H338" t="s">
        <v>336</v>
      </c>
      <c r="I338">
        <v>1</v>
      </c>
      <c r="J338">
        <v>100</v>
      </c>
      <c r="K338">
        <v>100</v>
      </c>
      <c r="L338">
        <v>100</v>
      </c>
      <c r="M338" s="23">
        <v>0</v>
      </c>
    </row>
    <row r="339" spans="1:13" x14ac:dyDescent="0.3">
      <c r="A339" s="22" t="s">
        <v>1192</v>
      </c>
      <c r="B339" t="s">
        <v>131</v>
      </c>
      <c r="C339" t="s">
        <v>9</v>
      </c>
      <c r="D339" t="s">
        <v>10</v>
      </c>
      <c r="E339" t="s">
        <v>132</v>
      </c>
      <c r="F339" t="s">
        <v>1215</v>
      </c>
      <c r="G339" t="s">
        <v>48</v>
      </c>
      <c r="H339" t="s">
        <v>133</v>
      </c>
      <c r="I339">
        <v>6</v>
      </c>
      <c r="J339">
        <v>100</v>
      </c>
      <c r="K339">
        <v>600</v>
      </c>
      <c r="L339">
        <v>600</v>
      </c>
      <c r="M339" s="23">
        <v>0</v>
      </c>
    </row>
    <row r="340" spans="1:13" x14ac:dyDescent="0.3">
      <c r="A340" s="22" t="s">
        <v>1193</v>
      </c>
      <c r="B340" t="s">
        <v>117</v>
      </c>
      <c r="C340" t="s">
        <v>9</v>
      </c>
      <c r="D340" t="s">
        <v>10</v>
      </c>
      <c r="E340" t="s">
        <v>118</v>
      </c>
      <c r="F340" t="s">
        <v>119</v>
      </c>
      <c r="G340" t="s">
        <v>13</v>
      </c>
      <c r="H340" t="s">
        <v>120</v>
      </c>
      <c r="I340">
        <v>7</v>
      </c>
      <c r="J340">
        <v>100</v>
      </c>
      <c r="K340">
        <v>700</v>
      </c>
      <c r="L340">
        <v>700</v>
      </c>
      <c r="M340" s="23">
        <v>0</v>
      </c>
    </row>
    <row r="341" spans="1:13" x14ac:dyDescent="0.3">
      <c r="A341" s="22" t="s">
        <v>1194</v>
      </c>
      <c r="B341" t="s">
        <v>236</v>
      </c>
      <c r="C341" t="s">
        <v>237</v>
      </c>
      <c r="D341" t="s">
        <v>10</v>
      </c>
      <c r="E341" t="s">
        <v>238</v>
      </c>
      <c r="F341" t="s">
        <v>239</v>
      </c>
      <c r="G341" t="s">
        <v>30</v>
      </c>
      <c r="H341" t="s">
        <v>240</v>
      </c>
      <c r="I341">
        <v>2</v>
      </c>
      <c r="J341">
        <v>100</v>
      </c>
      <c r="K341">
        <v>200</v>
      </c>
      <c r="L341">
        <v>200</v>
      </c>
      <c r="M341" s="23">
        <v>0</v>
      </c>
    </row>
    <row r="342" spans="1:13" x14ac:dyDescent="0.3">
      <c r="A342" s="22" t="s">
        <v>1195</v>
      </c>
      <c r="B342" t="s">
        <v>201</v>
      </c>
      <c r="C342" t="s">
        <v>9</v>
      </c>
      <c r="D342" t="s">
        <v>10</v>
      </c>
      <c r="E342" t="s">
        <v>202</v>
      </c>
      <c r="F342" t="s">
        <v>203</v>
      </c>
      <c r="G342" t="s">
        <v>48</v>
      </c>
      <c r="H342" t="s">
        <v>204</v>
      </c>
      <c r="I342">
        <v>3</v>
      </c>
      <c r="J342">
        <v>100</v>
      </c>
      <c r="K342">
        <v>300</v>
      </c>
      <c r="L342">
        <v>300</v>
      </c>
      <c r="M342" s="23">
        <v>0</v>
      </c>
    </row>
    <row r="343" spans="1:13" x14ac:dyDescent="0.3">
      <c r="A343" s="22" t="s">
        <v>1196</v>
      </c>
      <c r="B343" t="s">
        <v>1215</v>
      </c>
      <c r="C343" t="s">
        <v>1215</v>
      </c>
      <c r="D343" t="s">
        <v>1215</v>
      </c>
      <c r="E343" t="s">
        <v>1215</v>
      </c>
      <c r="F343" t="s">
        <v>66</v>
      </c>
      <c r="G343" t="s">
        <v>48</v>
      </c>
      <c r="H343" t="s">
        <v>241</v>
      </c>
      <c r="I343">
        <v>2</v>
      </c>
      <c r="J343">
        <v>100</v>
      </c>
      <c r="K343">
        <v>200</v>
      </c>
      <c r="L343">
        <v>200</v>
      </c>
      <c r="M343" s="23">
        <v>0</v>
      </c>
    </row>
    <row r="344" spans="1:13" x14ac:dyDescent="0.3">
      <c r="A344" s="22" t="s">
        <v>1197</v>
      </c>
      <c r="B344" t="s">
        <v>152</v>
      </c>
      <c r="C344" t="s">
        <v>9</v>
      </c>
      <c r="D344" t="s">
        <v>10</v>
      </c>
      <c r="E344" t="s">
        <v>161</v>
      </c>
      <c r="F344" t="s">
        <v>162</v>
      </c>
      <c r="G344" t="s">
        <v>30</v>
      </c>
      <c r="H344" t="s">
        <v>163</v>
      </c>
      <c r="I344">
        <v>4</v>
      </c>
      <c r="J344">
        <v>100</v>
      </c>
      <c r="K344">
        <v>400</v>
      </c>
      <c r="L344">
        <v>400</v>
      </c>
      <c r="M344" s="23">
        <v>0</v>
      </c>
    </row>
    <row r="345" spans="1:13" x14ac:dyDescent="0.3">
      <c r="A345" s="22" t="s">
        <v>1198</v>
      </c>
      <c r="B345" t="s">
        <v>337</v>
      </c>
      <c r="C345" t="s">
        <v>237</v>
      </c>
      <c r="D345" t="s">
        <v>10</v>
      </c>
      <c r="E345" t="s">
        <v>338</v>
      </c>
      <c r="F345" t="s">
        <v>339</v>
      </c>
      <c r="G345" t="s">
        <v>30</v>
      </c>
      <c r="H345" t="s">
        <v>340</v>
      </c>
      <c r="I345">
        <v>1</v>
      </c>
      <c r="J345">
        <v>100</v>
      </c>
      <c r="K345">
        <v>100</v>
      </c>
      <c r="L345">
        <v>0</v>
      </c>
      <c r="M345" s="23">
        <v>100</v>
      </c>
    </row>
    <row r="346" spans="1:13" x14ac:dyDescent="0.3">
      <c r="A346" s="22" t="s">
        <v>1199</v>
      </c>
      <c r="B346" t="s">
        <v>242</v>
      </c>
      <c r="C346" t="s">
        <v>9</v>
      </c>
      <c r="D346" t="s">
        <v>10</v>
      </c>
      <c r="E346" t="s">
        <v>243</v>
      </c>
      <c r="F346" t="s">
        <v>244</v>
      </c>
      <c r="G346" t="s">
        <v>48</v>
      </c>
      <c r="H346" t="s">
        <v>245</v>
      </c>
      <c r="I346">
        <v>2</v>
      </c>
      <c r="J346">
        <v>100</v>
      </c>
      <c r="K346">
        <v>200</v>
      </c>
      <c r="L346">
        <v>200</v>
      </c>
      <c r="M346" s="23">
        <v>0</v>
      </c>
    </row>
    <row r="347" spans="1:13" x14ac:dyDescent="0.3">
      <c r="A347" s="22" t="s">
        <v>1200</v>
      </c>
      <c r="B347" t="s">
        <v>104</v>
      </c>
      <c r="C347" t="s">
        <v>9</v>
      </c>
      <c r="D347" t="s">
        <v>10</v>
      </c>
      <c r="E347" t="s">
        <v>105</v>
      </c>
      <c r="F347" t="s">
        <v>41</v>
      </c>
      <c r="G347" t="s">
        <v>18</v>
      </c>
      <c r="H347" t="s">
        <v>1215</v>
      </c>
      <c r="I347">
        <v>9</v>
      </c>
      <c r="J347">
        <v>100</v>
      </c>
      <c r="K347">
        <v>900</v>
      </c>
      <c r="L347">
        <v>900</v>
      </c>
      <c r="M347" s="23">
        <v>0</v>
      </c>
    </row>
    <row r="348" spans="1:13" x14ac:dyDescent="0.3">
      <c r="A348" s="22" t="s">
        <v>1201</v>
      </c>
      <c r="B348" t="s">
        <v>341</v>
      </c>
      <c r="C348" t="s">
        <v>190</v>
      </c>
      <c r="D348" t="s">
        <v>10</v>
      </c>
      <c r="E348" t="s">
        <v>342</v>
      </c>
      <c r="F348" t="s">
        <v>41</v>
      </c>
      <c r="G348" t="s">
        <v>18</v>
      </c>
      <c r="H348" t="s">
        <v>19</v>
      </c>
      <c r="I348">
        <v>1</v>
      </c>
      <c r="J348">
        <v>100</v>
      </c>
      <c r="K348">
        <v>100</v>
      </c>
      <c r="L348">
        <v>100</v>
      </c>
      <c r="M348" s="23">
        <v>0</v>
      </c>
    </row>
    <row r="349" spans="1:13" x14ac:dyDescent="0.3">
      <c r="A349" s="22" t="s">
        <v>1202</v>
      </c>
      <c r="B349" t="s">
        <v>164</v>
      </c>
      <c r="C349" t="s">
        <v>9</v>
      </c>
      <c r="D349" t="s">
        <v>10</v>
      </c>
      <c r="E349" t="s">
        <v>165</v>
      </c>
      <c r="F349" t="s">
        <v>22</v>
      </c>
      <c r="G349" t="s">
        <v>18</v>
      </c>
      <c r="H349" t="s">
        <v>23</v>
      </c>
      <c r="I349">
        <v>4</v>
      </c>
      <c r="J349">
        <v>100</v>
      </c>
      <c r="K349">
        <v>400</v>
      </c>
      <c r="L349">
        <v>0</v>
      </c>
      <c r="M349" s="23">
        <v>400</v>
      </c>
    </row>
    <row r="350" spans="1:13" x14ac:dyDescent="0.3">
      <c r="A350" s="22" t="s">
        <v>1203</v>
      </c>
      <c r="B350" t="s">
        <v>205</v>
      </c>
      <c r="C350" t="s">
        <v>9</v>
      </c>
      <c r="D350" t="s">
        <v>10</v>
      </c>
      <c r="E350" t="s">
        <v>206</v>
      </c>
      <c r="F350" t="s">
        <v>207</v>
      </c>
      <c r="G350" t="s">
        <v>18</v>
      </c>
      <c r="H350" t="s">
        <v>208</v>
      </c>
      <c r="I350">
        <v>3</v>
      </c>
      <c r="J350">
        <v>100</v>
      </c>
      <c r="K350">
        <v>300</v>
      </c>
      <c r="L350">
        <v>0</v>
      </c>
      <c r="M350" s="23">
        <v>300</v>
      </c>
    </row>
    <row r="351" spans="1:13" x14ac:dyDescent="0.3">
      <c r="A351" s="22" t="s">
        <v>1204</v>
      </c>
      <c r="B351" t="s">
        <v>343</v>
      </c>
      <c r="C351" t="s">
        <v>9</v>
      </c>
      <c r="D351" t="s">
        <v>10</v>
      </c>
      <c r="E351" t="s">
        <v>344</v>
      </c>
      <c r="F351" t="s">
        <v>22</v>
      </c>
      <c r="G351" t="s">
        <v>18</v>
      </c>
      <c r="H351" t="s">
        <v>37</v>
      </c>
      <c r="I351">
        <v>1</v>
      </c>
      <c r="J351">
        <v>100</v>
      </c>
      <c r="K351">
        <v>100</v>
      </c>
      <c r="L351">
        <v>100</v>
      </c>
      <c r="M351" s="23">
        <v>0</v>
      </c>
    </row>
    <row r="352" spans="1:13" x14ac:dyDescent="0.3">
      <c r="A352" s="22" t="s">
        <v>1205</v>
      </c>
      <c r="B352" t="s">
        <v>134</v>
      </c>
      <c r="C352" t="s">
        <v>9</v>
      </c>
      <c r="D352" t="s">
        <v>10</v>
      </c>
      <c r="E352" t="s">
        <v>135</v>
      </c>
      <c r="F352" t="s">
        <v>136</v>
      </c>
      <c r="G352" t="s">
        <v>48</v>
      </c>
      <c r="H352" t="s">
        <v>137</v>
      </c>
      <c r="I352">
        <v>14</v>
      </c>
      <c r="J352">
        <v>100</v>
      </c>
      <c r="K352">
        <v>1400</v>
      </c>
      <c r="L352">
        <v>1400</v>
      </c>
      <c r="M352" s="23">
        <v>0</v>
      </c>
    </row>
    <row r="353" spans="1:13" x14ac:dyDescent="0.3">
      <c r="A353" s="22" t="s">
        <v>1206</v>
      </c>
      <c r="B353" t="s">
        <v>38</v>
      </c>
      <c r="C353" t="s">
        <v>39</v>
      </c>
      <c r="D353" t="s">
        <v>10</v>
      </c>
      <c r="E353" t="s">
        <v>40</v>
      </c>
      <c r="F353" t="s">
        <v>41</v>
      </c>
      <c r="G353" t="s">
        <v>18</v>
      </c>
      <c r="H353" t="s">
        <v>19</v>
      </c>
      <c r="I353">
        <v>9</v>
      </c>
      <c r="J353">
        <v>205</v>
      </c>
      <c r="K353">
        <v>1845</v>
      </c>
      <c r="L353">
        <v>1845</v>
      </c>
      <c r="M353" s="23">
        <v>0</v>
      </c>
    </row>
    <row r="354" spans="1:13" x14ac:dyDescent="0.3">
      <c r="A354" s="22" t="s">
        <v>1207</v>
      </c>
      <c r="B354" t="s">
        <v>152</v>
      </c>
      <c r="C354" t="s">
        <v>9</v>
      </c>
      <c r="D354" t="s">
        <v>10</v>
      </c>
      <c r="E354" t="s">
        <v>345</v>
      </c>
      <c r="F354" t="s">
        <v>346</v>
      </c>
      <c r="G354" t="s">
        <v>218</v>
      </c>
      <c r="H354" t="s">
        <v>347</v>
      </c>
      <c r="I354">
        <v>1</v>
      </c>
      <c r="J354">
        <v>100</v>
      </c>
      <c r="K354">
        <v>100</v>
      </c>
      <c r="L354">
        <v>0</v>
      </c>
      <c r="M354" s="23">
        <v>100</v>
      </c>
    </row>
    <row r="355" spans="1:13" x14ac:dyDescent="0.3">
      <c r="A355" s="22" t="s">
        <v>1208</v>
      </c>
      <c r="B355" t="s">
        <v>134</v>
      </c>
      <c r="C355" t="s">
        <v>9</v>
      </c>
      <c r="D355" t="s">
        <v>10</v>
      </c>
      <c r="E355" t="s">
        <v>135</v>
      </c>
      <c r="F355" t="s">
        <v>149</v>
      </c>
      <c r="G355" t="s">
        <v>48</v>
      </c>
      <c r="H355" t="s">
        <v>150</v>
      </c>
      <c r="I355">
        <v>5</v>
      </c>
      <c r="J355">
        <v>100</v>
      </c>
      <c r="K355">
        <v>500</v>
      </c>
      <c r="L355">
        <v>500</v>
      </c>
      <c r="M355" s="23">
        <v>0</v>
      </c>
    </row>
    <row r="356" spans="1:13" x14ac:dyDescent="0.3">
      <c r="A356" s="22" t="s">
        <v>1209</v>
      </c>
      <c r="B356" t="s">
        <v>209</v>
      </c>
      <c r="C356" t="s">
        <v>88</v>
      </c>
      <c r="D356" t="s">
        <v>10</v>
      </c>
      <c r="E356" t="s">
        <v>210</v>
      </c>
      <c r="F356" t="s">
        <v>211</v>
      </c>
      <c r="G356" t="s">
        <v>30</v>
      </c>
      <c r="H356" t="s">
        <v>212</v>
      </c>
      <c r="I356">
        <v>3</v>
      </c>
      <c r="J356">
        <v>100</v>
      </c>
      <c r="K356">
        <v>300</v>
      </c>
      <c r="L356">
        <v>300</v>
      </c>
      <c r="M356" s="23">
        <v>0</v>
      </c>
    </row>
    <row r="357" spans="1:13" x14ac:dyDescent="0.3">
      <c r="A357" s="22" t="s">
        <v>1210</v>
      </c>
      <c r="B357" t="s">
        <v>348</v>
      </c>
      <c r="C357" t="s">
        <v>62</v>
      </c>
      <c r="D357" t="s">
        <v>10</v>
      </c>
      <c r="E357" t="s">
        <v>349</v>
      </c>
      <c r="F357" t="s">
        <v>350</v>
      </c>
      <c r="G357" t="s">
        <v>48</v>
      </c>
      <c r="H357" t="s">
        <v>351</v>
      </c>
      <c r="I357">
        <v>1</v>
      </c>
      <c r="J357">
        <v>100</v>
      </c>
      <c r="K357">
        <v>100</v>
      </c>
      <c r="L357">
        <v>100</v>
      </c>
      <c r="M357" s="23">
        <v>0</v>
      </c>
    </row>
    <row r="358" spans="1:13" x14ac:dyDescent="0.3">
      <c r="A358" s="22" t="s">
        <v>1211</v>
      </c>
      <c r="B358" t="s">
        <v>246</v>
      </c>
      <c r="C358" t="s">
        <v>247</v>
      </c>
      <c r="D358" t="s">
        <v>10</v>
      </c>
      <c r="E358" t="s">
        <v>248</v>
      </c>
      <c r="F358" t="s">
        <v>249</v>
      </c>
      <c r="G358" t="s">
        <v>13</v>
      </c>
      <c r="H358" t="s">
        <v>250</v>
      </c>
      <c r="I358">
        <v>2</v>
      </c>
      <c r="J358">
        <v>100</v>
      </c>
      <c r="K358">
        <v>200</v>
      </c>
      <c r="L358">
        <v>200</v>
      </c>
      <c r="M358" s="23">
        <v>0</v>
      </c>
    </row>
    <row r="359" spans="1:13" x14ac:dyDescent="0.3">
      <c r="A359" s="22" t="s">
        <v>1212</v>
      </c>
      <c r="B359" t="s">
        <v>251</v>
      </c>
      <c r="C359" t="s">
        <v>9</v>
      </c>
      <c r="D359" t="s">
        <v>10</v>
      </c>
      <c r="E359" t="s">
        <v>252</v>
      </c>
      <c r="F359" t="s">
        <v>253</v>
      </c>
      <c r="G359" t="s">
        <v>18</v>
      </c>
      <c r="H359" t="s">
        <v>254</v>
      </c>
      <c r="I359">
        <v>2</v>
      </c>
      <c r="J359">
        <v>100</v>
      </c>
      <c r="K359">
        <v>200</v>
      </c>
      <c r="L359">
        <v>0</v>
      </c>
      <c r="M359" s="23">
        <v>200</v>
      </c>
    </row>
    <row r="360" spans="1:13" x14ac:dyDescent="0.3">
      <c r="A360" s="22" t="s">
        <v>1213</v>
      </c>
      <c r="B360" t="s">
        <v>352</v>
      </c>
      <c r="C360" t="s">
        <v>62</v>
      </c>
      <c r="D360" t="s">
        <v>10</v>
      </c>
      <c r="E360" t="s">
        <v>353</v>
      </c>
      <c r="F360" t="s">
        <v>350</v>
      </c>
      <c r="G360" t="s">
        <v>48</v>
      </c>
      <c r="H360" t="s">
        <v>351</v>
      </c>
      <c r="I360">
        <v>1</v>
      </c>
      <c r="J360">
        <v>100</v>
      </c>
      <c r="K360">
        <v>100</v>
      </c>
      <c r="L360">
        <v>100</v>
      </c>
      <c r="M360" s="23">
        <v>0</v>
      </c>
    </row>
    <row r="361" spans="1:13" x14ac:dyDescent="0.3">
      <c r="A361" s="24" t="s">
        <v>1214</v>
      </c>
      <c r="B361" s="25" t="s">
        <v>213</v>
      </c>
      <c r="C361" s="25" t="s">
        <v>9</v>
      </c>
      <c r="D361" s="25" t="s">
        <v>10</v>
      </c>
      <c r="E361" s="25" t="s">
        <v>214</v>
      </c>
      <c r="F361" s="25" t="s">
        <v>215</v>
      </c>
      <c r="G361" s="25" t="s">
        <v>30</v>
      </c>
      <c r="H361" s="25" t="s">
        <v>216</v>
      </c>
      <c r="I361" s="25">
        <v>3</v>
      </c>
      <c r="J361" s="25">
        <v>100</v>
      </c>
      <c r="K361" s="25">
        <v>300</v>
      </c>
      <c r="L361" s="25">
        <v>300</v>
      </c>
      <c r="M361" s="26">
        <v>0</v>
      </c>
    </row>
  </sheetData>
  <mergeCells count="2">
    <mergeCell ref="R11:U11"/>
    <mergeCell ref="R19:S19"/>
  </mergeCells>
  <dataValidations count="3">
    <dataValidation type="list" allowBlank="1" showInputMessage="1" showErrorMessage="1" sqref="Q29" xr:uid="{00000000-0002-0000-0100-000000000000}">
      <formula1>$AP$2:$AP$5</formula1>
    </dataValidation>
    <dataValidation type="list" allowBlank="1" showInputMessage="1" showErrorMessage="1" sqref="R29" xr:uid="{00000000-0002-0000-0100-000001000000}">
      <formula1>INDIRECT($Q$29)</formula1>
    </dataValidation>
    <dataValidation type="list" allowBlank="1" showInputMessage="1" showErrorMessage="1" sqref="U19" xr:uid="{00000000-0002-0000-0100-000002000000}">
      <formula1>$AO$2:$AO$36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04"/>
  <sheetViews>
    <sheetView showGridLines="0" topLeftCell="A2" zoomScale="107" zoomScaleNormal="85" workbookViewId="0">
      <selection activeCell="L6" sqref="L6"/>
    </sheetView>
  </sheetViews>
  <sheetFormatPr defaultColWidth="8.69921875" defaultRowHeight="14.4" x14ac:dyDescent="0.3"/>
  <cols>
    <col min="1" max="1" width="15.5" style="4" customWidth="1"/>
    <col min="2" max="2" width="10.19921875" style="4" bestFit="1" customWidth="1"/>
    <col min="3" max="3" width="12.69921875" style="4" bestFit="1" customWidth="1"/>
    <col min="4" max="4" width="9.69921875" style="8" bestFit="1" customWidth="1"/>
    <col min="5" max="5" width="8.796875" style="8" bestFit="1" customWidth="1"/>
    <col min="6" max="6" width="19.796875" style="8" bestFit="1" customWidth="1"/>
    <col min="7" max="7" width="12.19921875" style="123" bestFit="1" customWidth="1"/>
    <col min="8" max="8" width="14" style="4" customWidth="1"/>
    <col min="9" max="9" width="15.796875" style="4" customWidth="1"/>
    <col min="10" max="10" width="12.796875" style="4" bestFit="1" customWidth="1"/>
    <col min="11" max="11" width="47.69921875" style="4" customWidth="1"/>
    <col min="12" max="12" width="47.5" style="4" customWidth="1"/>
    <col min="13" max="13" width="9.5" style="4" bestFit="1" customWidth="1"/>
    <col min="14" max="19" width="8.69921875" style="4"/>
    <col min="20" max="20" width="8.69921875" style="4" bestFit="1" customWidth="1"/>
    <col min="21" max="16384" width="8.69921875" style="4"/>
  </cols>
  <sheetData>
    <row r="1" spans="1:22" ht="23.4" x14ac:dyDescent="0.45">
      <c r="A1" s="39" t="s">
        <v>1266</v>
      </c>
      <c r="B1" s="39"/>
      <c r="C1" s="39"/>
      <c r="D1" s="87"/>
      <c r="E1" s="87"/>
      <c r="F1" s="87"/>
      <c r="G1" s="88"/>
      <c r="H1" s="39"/>
      <c r="I1" s="39"/>
      <c r="J1" s="39"/>
      <c r="K1" s="39"/>
      <c r="L1" s="39"/>
    </row>
    <row r="2" spans="1:22" s="92" customFormat="1" ht="16.95" customHeight="1" x14ac:dyDescent="0.3">
      <c r="A2" s="89"/>
      <c r="B2" s="89"/>
      <c r="C2" s="89"/>
      <c r="D2" s="90"/>
      <c r="E2" s="90"/>
      <c r="F2" s="90"/>
      <c r="G2" s="91"/>
      <c r="H2" s="180" t="s">
        <v>1267</v>
      </c>
      <c r="I2" s="180"/>
      <c r="J2" s="89"/>
      <c r="K2" s="89"/>
      <c r="L2" s="89"/>
    </row>
    <row r="3" spans="1:22" s="92" customFormat="1" ht="13.8" x14ac:dyDescent="0.3">
      <c r="A3" s="89"/>
      <c r="B3" s="89"/>
      <c r="C3" s="89"/>
      <c r="D3" s="90"/>
      <c r="E3" s="90"/>
      <c r="F3" s="90"/>
      <c r="G3" s="91"/>
      <c r="H3" s="182"/>
      <c r="I3" s="182"/>
      <c r="J3" s="89"/>
      <c r="K3" s="89"/>
      <c r="L3" s="89"/>
    </row>
    <row r="4" spans="1:22" ht="31.2" x14ac:dyDescent="0.3">
      <c r="A4" s="93" t="s">
        <v>1268</v>
      </c>
      <c r="B4" s="94" t="s">
        <v>1269</v>
      </c>
      <c r="C4" s="94" t="s">
        <v>1241</v>
      </c>
      <c r="D4" s="95" t="s">
        <v>1240</v>
      </c>
      <c r="E4" s="96" t="s">
        <v>1270</v>
      </c>
      <c r="F4" s="95" t="s">
        <v>1271</v>
      </c>
      <c r="G4" s="95" t="s">
        <v>1272</v>
      </c>
      <c r="H4" s="96" t="s">
        <v>1273</v>
      </c>
      <c r="I4" s="96" t="s">
        <v>1274</v>
      </c>
      <c r="J4" s="96" t="s">
        <v>1275</v>
      </c>
      <c r="K4" s="97" t="s">
        <v>1276</v>
      </c>
      <c r="L4" s="98" t="s">
        <v>1277</v>
      </c>
      <c r="S4" s="99"/>
      <c r="T4" s="99"/>
      <c r="U4" s="85"/>
      <c r="V4" s="85"/>
    </row>
    <row r="5" spans="1:22" ht="48" customHeight="1" x14ac:dyDescent="0.3">
      <c r="A5" s="100" t="s">
        <v>1278</v>
      </c>
      <c r="B5" s="101">
        <v>40868</v>
      </c>
      <c r="C5" s="102">
        <v>336737</v>
      </c>
      <c r="D5" s="103">
        <v>30</v>
      </c>
      <c r="E5" s="104">
        <v>3.2799999999999996E-2</v>
      </c>
      <c r="F5" s="105">
        <v>130</v>
      </c>
      <c r="G5" s="106">
        <v>51826</v>
      </c>
      <c r="H5" s="107">
        <f>-CUMIPMT(E5/12,D5*12,C5,1,F5,0)</f>
        <v>105425.01973822828</v>
      </c>
      <c r="I5" s="107">
        <f>-CUMPRINC(E5/12,D5*12,C5,1,F5,0)</f>
        <v>85811.587656668955</v>
      </c>
      <c r="J5" s="107">
        <f>C5-I5</f>
        <v>250925.41234333103</v>
      </c>
      <c r="K5" s="166" t="str">
        <f>IF(J5=0,"",_xlfn.CONCAT("We can offer you a new loan with a 1% drop in interest. Your new loan will have payments of: ",TEXT(-PMT((E5-1%)/12,D5*12,C5),"$# ##0,00")," over ",D5," years."))</f>
        <v>We can offer you a new loan with a 1% drop in interest. Your new loan will have payments of: $ 1,292 over 30 years.</v>
      </c>
      <c r="L5" s="108" t="str">
        <f>IF(J5=0,"",_xlfn.CONCAT("If you pay an additional $150 each month, you will reduce your repayment schedule by: ",TRUNC(D5*12-F5-NPER(E5/12,(PMT(E5/12,D5*12,C5,0,0)-150),J5,0,0),0)," months"))</f>
        <v>If you pay an additional $150 each month, you will reduce your repayment schedule by: 28 months</v>
      </c>
      <c r="M5" s="86"/>
      <c r="S5" s="99"/>
      <c r="T5" s="99"/>
      <c r="U5" s="85"/>
      <c r="V5" s="85"/>
    </row>
    <row r="6" spans="1:22" ht="15.6" x14ac:dyDescent="0.3">
      <c r="A6" s="109" t="s">
        <v>1279</v>
      </c>
      <c r="B6" s="110">
        <v>33878</v>
      </c>
      <c r="C6" s="111">
        <v>116509</v>
      </c>
      <c r="D6" s="112">
        <v>15</v>
      </c>
      <c r="E6" s="113">
        <v>5.0700000000000002E-2</v>
      </c>
      <c r="F6" s="114">
        <v>180</v>
      </c>
      <c r="G6" s="115">
        <v>39356</v>
      </c>
      <c r="H6" s="107">
        <f t="shared" ref="H6:H69" si="0">-CUMIPMT(E6/12,D6*12,C6,1,F6,0)</f>
        <v>50098.958520958186</v>
      </c>
      <c r="I6" s="107">
        <f t="shared" ref="I6:I69" si="1">-CUMPRINC(E6/12,D6*12,C6,1,F6,0)</f>
        <v>116508.99999999999</v>
      </c>
      <c r="J6" s="107">
        <f t="shared" ref="J6:J69" si="2">C6-I6</f>
        <v>0</v>
      </c>
      <c r="K6" s="166" t="str">
        <f t="shared" ref="K6:K69" si="3">IF(J6=0,"",_xlfn.CONCAT("We can offer you a new loan with a 1% drop in interest. Your new loan will have payments of: ",TEXT(-PMT((E6-1%)/12,D6*12,C6),"$# ##0,00")," over ",D6," years."))</f>
        <v/>
      </c>
      <c r="L6" s="108" t="str">
        <f t="shared" ref="L6:L69" si="4">IF(J6=0,"",_xlfn.CONCAT("If you pay an additional $150 each month, you will reduce your repayment schedule by: ",TRUNC(D6*12-F6-NPER(E6/12,(PMT(E6/12,D6*12,C6,0,0)-150),J6,0,0),0)," months"))</f>
        <v/>
      </c>
      <c r="M6" s="86"/>
      <c r="S6" s="99"/>
      <c r="T6" s="99"/>
      <c r="U6" s="85"/>
      <c r="V6" s="85"/>
    </row>
    <row r="7" spans="1:22" ht="28.8" x14ac:dyDescent="0.3">
      <c r="A7" s="100" t="s">
        <v>1280</v>
      </c>
      <c r="B7" s="101">
        <v>38385</v>
      </c>
      <c r="C7" s="102">
        <v>108812</v>
      </c>
      <c r="D7" s="103">
        <v>30</v>
      </c>
      <c r="E7" s="104">
        <v>6.1699999999999998E-2</v>
      </c>
      <c r="F7" s="105">
        <v>211</v>
      </c>
      <c r="G7" s="106">
        <v>49342</v>
      </c>
      <c r="H7" s="107">
        <f t="shared" si="0"/>
        <v>100389.63797294747</v>
      </c>
      <c r="I7" s="107">
        <f t="shared" si="1"/>
        <v>39782.50126963848</v>
      </c>
      <c r="J7" s="107">
        <f t="shared" si="2"/>
        <v>69029.49873036152</v>
      </c>
      <c r="K7" s="166" t="str">
        <f t="shared" si="3"/>
        <v>We can offer you a new loan with a 1% drop in interest. Your new loan will have payments of: $ 595 over 30 years.</v>
      </c>
      <c r="L7" s="108" t="str">
        <f t="shared" si="4"/>
        <v>If you pay an additional $150 each month, you will reduce your repayment schedule by: 37 months</v>
      </c>
      <c r="M7" s="85"/>
      <c r="U7" s="85"/>
      <c r="V7" s="85"/>
    </row>
    <row r="8" spans="1:22" ht="28.8" x14ac:dyDescent="0.3">
      <c r="A8" s="109" t="s">
        <v>1281</v>
      </c>
      <c r="B8" s="110">
        <v>42914</v>
      </c>
      <c r="C8" s="111">
        <v>664150</v>
      </c>
      <c r="D8" s="112">
        <v>30</v>
      </c>
      <c r="E8" s="113">
        <v>3.6199999999999996E-2</v>
      </c>
      <c r="F8" s="114">
        <v>63</v>
      </c>
      <c r="G8" s="115">
        <v>53871</v>
      </c>
      <c r="H8" s="107">
        <f t="shared" si="0"/>
        <v>119804.62756500636</v>
      </c>
      <c r="I8" s="107">
        <f t="shared" si="1"/>
        <v>70896.1185470622</v>
      </c>
      <c r="J8" s="107">
        <f t="shared" si="2"/>
        <v>593253.88145293784</v>
      </c>
      <c r="K8" s="166" t="str">
        <f t="shared" si="3"/>
        <v>We can offer you a new loan with a 1% drop in interest. Your new loan will have payments of: $ 2,666 over 30 years.</v>
      </c>
      <c r="L8" s="108" t="str">
        <f t="shared" si="4"/>
        <v>If you pay an additional $150 each month, you will reduce your repayment schedule by: 21 months</v>
      </c>
      <c r="M8" s="86"/>
    </row>
    <row r="9" spans="1:22" ht="15.6" x14ac:dyDescent="0.3">
      <c r="A9" s="100" t="s">
        <v>1282</v>
      </c>
      <c r="B9" s="101">
        <v>30524</v>
      </c>
      <c r="C9" s="102">
        <v>134122</v>
      </c>
      <c r="D9" s="103">
        <v>20</v>
      </c>
      <c r="E9" s="104">
        <v>7.9600000000000004E-2</v>
      </c>
      <c r="F9" s="105">
        <v>240</v>
      </c>
      <c r="G9" s="106">
        <v>37829</v>
      </c>
      <c r="H9" s="107">
        <f t="shared" si="0"/>
        <v>134321.26164999598</v>
      </c>
      <c r="I9" s="107">
        <f t="shared" si="1"/>
        <v>134122</v>
      </c>
      <c r="J9" s="107">
        <f t="shared" si="2"/>
        <v>0</v>
      </c>
      <c r="K9" s="166" t="str">
        <f t="shared" si="3"/>
        <v/>
      </c>
      <c r="L9" s="108" t="str">
        <f t="shared" si="4"/>
        <v/>
      </c>
      <c r="M9" s="86"/>
      <c r="S9" s="85"/>
      <c r="T9" s="85"/>
    </row>
    <row r="10" spans="1:22" ht="15.6" x14ac:dyDescent="0.3">
      <c r="A10" s="109" t="s">
        <v>1283</v>
      </c>
      <c r="B10" s="110">
        <v>30175</v>
      </c>
      <c r="C10" s="111">
        <v>204762</v>
      </c>
      <c r="D10" s="112">
        <v>15</v>
      </c>
      <c r="E10" s="113">
        <v>6.4199999999999993E-2</v>
      </c>
      <c r="F10" s="114">
        <v>180</v>
      </c>
      <c r="G10" s="115">
        <v>35654</v>
      </c>
      <c r="H10" s="107">
        <f t="shared" si="0"/>
        <v>114684.71461080472</v>
      </c>
      <c r="I10" s="107">
        <f t="shared" si="1"/>
        <v>204762.00000000003</v>
      </c>
      <c r="J10" s="107">
        <f t="shared" si="2"/>
        <v>0</v>
      </c>
      <c r="K10" s="166" t="str">
        <f t="shared" si="3"/>
        <v/>
      </c>
      <c r="L10" s="108" t="str">
        <f t="shared" si="4"/>
        <v/>
      </c>
      <c r="M10" s="86"/>
    </row>
    <row r="11" spans="1:22" ht="15.6" x14ac:dyDescent="0.3">
      <c r="A11" s="100" t="s">
        <v>1284</v>
      </c>
      <c r="B11" s="101">
        <v>30553</v>
      </c>
      <c r="C11" s="102">
        <v>459107</v>
      </c>
      <c r="D11" s="103">
        <v>30</v>
      </c>
      <c r="E11" s="104">
        <v>8.0500000000000002E-2</v>
      </c>
      <c r="F11" s="105">
        <v>360</v>
      </c>
      <c r="G11" s="106">
        <v>41511</v>
      </c>
      <c r="H11" s="107">
        <f t="shared" si="0"/>
        <v>759414.11089669727</v>
      </c>
      <c r="I11" s="107">
        <f t="shared" si="1"/>
        <v>459107</v>
      </c>
      <c r="J11" s="107">
        <f t="shared" si="2"/>
        <v>0</v>
      </c>
      <c r="K11" s="166" t="str">
        <f t="shared" si="3"/>
        <v/>
      </c>
      <c r="L11" s="108" t="str">
        <f t="shared" si="4"/>
        <v/>
      </c>
      <c r="M11" s="86"/>
    </row>
    <row r="12" spans="1:22" ht="28.8" x14ac:dyDescent="0.3">
      <c r="A12" s="109" t="s">
        <v>1285</v>
      </c>
      <c r="B12" s="110">
        <v>41710</v>
      </c>
      <c r="C12" s="111">
        <v>274870</v>
      </c>
      <c r="D12" s="112">
        <v>15</v>
      </c>
      <c r="E12" s="113">
        <v>5.2700000000000004E-2</v>
      </c>
      <c r="F12" s="114">
        <v>102</v>
      </c>
      <c r="G12" s="115">
        <v>47189</v>
      </c>
      <c r="H12" s="107">
        <f t="shared" si="0"/>
        <v>96660.296212329893</v>
      </c>
      <c r="I12" s="107">
        <f t="shared" si="1"/>
        <v>129015.75311752623</v>
      </c>
      <c r="J12" s="107">
        <f t="shared" si="2"/>
        <v>145854.24688247376</v>
      </c>
      <c r="K12" s="166" t="str">
        <f t="shared" si="3"/>
        <v>We can offer you a new loan with a 1% drop in interest. Your new loan will have payments of: $ 2,071 over 15 years.</v>
      </c>
      <c r="L12" s="108" t="str">
        <f t="shared" si="4"/>
        <v>If you pay an additional $150 each month, you will reduce your repayment schedule by: 5 months</v>
      </c>
      <c r="M12" s="86"/>
    </row>
    <row r="13" spans="1:22" ht="28.8" x14ac:dyDescent="0.3">
      <c r="A13" s="100" t="s">
        <v>1286</v>
      </c>
      <c r="B13" s="101">
        <v>40182</v>
      </c>
      <c r="C13" s="102">
        <v>220239</v>
      </c>
      <c r="D13" s="103">
        <v>30</v>
      </c>
      <c r="E13" s="104">
        <v>5.1200000000000002E-2</v>
      </c>
      <c r="F13" s="105">
        <v>152</v>
      </c>
      <c r="G13" s="106">
        <v>51139</v>
      </c>
      <c r="H13" s="107">
        <f t="shared" si="0"/>
        <v>126966.35796703276</v>
      </c>
      <c r="I13" s="107">
        <f t="shared" si="1"/>
        <v>55204.912070185273</v>
      </c>
      <c r="J13" s="107">
        <f t="shared" si="2"/>
        <v>165034.08792981473</v>
      </c>
      <c r="K13" s="166" t="str">
        <f t="shared" si="3"/>
        <v>We can offer you a new loan with a 1% drop in interest. Your new loan will have payments of: $ 1,067 over 30 years.</v>
      </c>
      <c r="L13" s="108" t="str">
        <f t="shared" si="4"/>
        <v>If you pay an additional $150 each month, you will reduce your repayment schedule by: 34 months</v>
      </c>
      <c r="M13" s="86"/>
    </row>
    <row r="14" spans="1:22" ht="28.8" x14ac:dyDescent="0.3">
      <c r="A14" s="109" t="s">
        <v>1287</v>
      </c>
      <c r="B14" s="110">
        <v>43585</v>
      </c>
      <c r="C14" s="111">
        <v>191619</v>
      </c>
      <c r="D14" s="112">
        <v>30</v>
      </c>
      <c r="E14" s="113">
        <v>3.5400000000000001E-2</v>
      </c>
      <c r="F14" s="114">
        <v>40</v>
      </c>
      <c r="G14" s="115">
        <v>54543</v>
      </c>
      <c r="H14" s="107">
        <f t="shared" si="0"/>
        <v>21895.511497271007</v>
      </c>
      <c r="I14" s="107">
        <f t="shared" si="1"/>
        <v>12694.055826693611</v>
      </c>
      <c r="J14" s="107">
        <f t="shared" si="2"/>
        <v>178924.9441733064</v>
      </c>
      <c r="K14" s="166" t="str">
        <f t="shared" si="3"/>
        <v>We can offer you a new loan with a 1% drop in interest. Your new loan will have payments of: $ 761 over 30 years.</v>
      </c>
      <c r="L14" s="108" t="str">
        <f t="shared" si="4"/>
        <v>If you pay an additional $150 each month, you will reduce your repayment schedule by: 70 months</v>
      </c>
      <c r="M14" s="86"/>
    </row>
    <row r="15" spans="1:22" ht="15.6" x14ac:dyDescent="0.3">
      <c r="A15" s="100" t="s">
        <v>1288</v>
      </c>
      <c r="B15" s="101">
        <v>33201</v>
      </c>
      <c r="C15" s="102">
        <v>170099</v>
      </c>
      <c r="D15" s="103">
        <v>15</v>
      </c>
      <c r="E15" s="104">
        <v>6.3500000000000001E-2</v>
      </c>
      <c r="F15" s="105">
        <v>180</v>
      </c>
      <c r="G15" s="106">
        <v>38680</v>
      </c>
      <c r="H15" s="107">
        <f t="shared" si="0"/>
        <v>94096.810204026056</v>
      </c>
      <c r="I15" s="107">
        <f t="shared" si="1"/>
        <v>170099</v>
      </c>
      <c r="J15" s="107">
        <f t="shared" si="2"/>
        <v>0</v>
      </c>
      <c r="K15" s="166" t="str">
        <f t="shared" si="3"/>
        <v/>
      </c>
      <c r="L15" s="108" t="str">
        <f t="shared" si="4"/>
        <v/>
      </c>
      <c r="M15" s="86"/>
    </row>
    <row r="16" spans="1:22" ht="28.8" x14ac:dyDescent="0.3">
      <c r="A16" s="109" t="s">
        <v>1289</v>
      </c>
      <c r="B16" s="110">
        <v>42716</v>
      </c>
      <c r="C16" s="111">
        <v>1119908</v>
      </c>
      <c r="D16" s="112">
        <v>30</v>
      </c>
      <c r="E16" s="113">
        <v>4.5400000000000003E-2</v>
      </c>
      <c r="F16" s="114">
        <v>69</v>
      </c>
      <c r="G16" s="115">
        <v>53673</v>
      </c>
      <c r="H16" s="107">
        <f t="shared" si="0"/>
        <v>278187.28918989177</v>
      </c>
      <c r="I16" s="107">
        <f t="shared" si="1"/>
        <v>115185.66470666754</v>
      </c>
      <c r="J16" s="107">
        <f t="shared" si="2"/>
        <v>1004722.3352933325</v>
      </c>
      <c r="K16" s="166" t="str">
        <f t="shared" si="3"/>
        <v>We can offer you a new loan with a 1% drop in interest. Your new loan will have payments of: $ 5,054 over 30 years.</v>
      </c>
      <c r="L16" s="108" t="str">
        <f t="shared" si="4"/>
        <v>If you pay an additional $150 each month, you will reduce your repayment schedule by: 13 months</v>
      </c>
      <c r="M16" s="86"/>
    </row>
    <row r="17" spans="1:13" ht="15.6" x14ac:dyDescent="0.3">
      <c r="A17" s="100" t="s">
        <v>1290</v>
      </c>
      <c r="B17" s="101">
        <v>30171</v>
      </c>
      <c r="C17" s="102">
        <v>187069</v>
      </c>
      <c r="D17" s="103">
        <v>30</v>
      </c>
      <c r="E17" s="104">
        <v>6.0999999999999999E-2</v>
      </c>
      <c r="F17" s="105">
        <v>360</v>
      </c>
      <c r="G17" s="106">
        <v>41129</v>
      </c>
      <c r="H17" s="107">
        <f t="shared" si="0"/>
        <v>221037.21873391015</v>
      </c>
      <c r="I17" s="107">
        <f t="shared" si="1"/>
        <v>187068.99999999997</v>
      </c>
      <c r="J17" s="107">
        <f t="shared" si="2"/>
        <v>0</v>
      </c>
      <c r="K17" s="166" t="str">
        <f t="shared" si="3"/>
        <v/>
      </c>
      <c r="L17" s="108" t="str">
        <f t="shared" si="4"/>
        <v/>
      </c>
      <c r="M17" s="86"/>
    </row>
    <row r="18" spans="1:13" ht="28.8" x14ac:dyDescent="0.3">
      <c r="A18" s="109" t="s">
        <v>1291</v>
      </c>
      <c r="B18" s="110">
        <v>41672</v>
      </c>
      <c r="C18" s="111">
        <v>219732</v>
      </c>
      <c r="D18" s="112">
        <v>30</v>
      </c>
      <c r="E18" s="113">
        <v>4.7899999999999998E-2</v>
      </c>
      <c r="F18" s="114">
        <v>103</v>
      </c>
      <c r="G18" s="115">
        <v>52629</v>
      </c>
      <c r="H18" s="107">
        <f t="shared" si="0"/>
        <v>83729.611040556483</v>
      </c>
      <c r="I18" s="107">
        <f t="shared" si="1"/>
        <v>34877.966329594936</v>
      </c>
      <c r="J18" s="107">
        <f t="shared" si="2"/>
        <v>184854.03367040507</v>
      </c>
      <c r="K18" s="166" t="str">
        <f t="shared" si="3"/>
        <v>We can offer you a new loan with a 1% drop in interest. Your new loan will have payments of: $ 1,023 over 30 years.</v>
      </c>
      <c r="L18" s="108" t="str">
        <f t="shared" si="4"/>
        <v>If you pay an additional $150 each month, you will reduce your repayment schedule by: 46 months</v>
      </c>
      <c r="M18" s="86"/>
    </row>
    <row r="19" spans="1:13" ht="28.8" x14ac:dyDescent="0.3">
      <c r="A19" s="100" t="s">
        <v>1292</v>
      </c>
      <c r="B19" s="101">
        <v>43606</v>
      </c>
      <c r="C19" s="102">
        <v>168878</v>
      </c>
      <c r="D19" s="103">
        <v>30</v>
      </c>
      <c r="E19" s="104">
        <v>5.1000000000000004E-2</v>
      </c>
      <c r="F19" s="105">
        <v>40</v>
      </c>
      <c r="G19" s="106">
        <v>54564</v>
      </c>
      <c r="H19" s="107">
        <f t="shared" si="0"/>
        <v>28011.952652096807</v>
      </c>
      <c r="I19" s="107">
        <f t="shared" si="1"/>
        <v>8664.9560808289662</v>
      </c>
      <c r="J19" s="107">
        <f t="shared" si="2"/>
        <v>160213.04391917103</v>
      </c>
      <c r="K19" s="166" t="str">
        <f t="shared" si="3"/>
        <v>We can offer you a new loan with a 1% drop in interest. Your new loan will have payments of: $ 816 over 30 years.</v>
      </c>
      <c r="L19" s="108" t="str">
        <f t="shared" si="4"/>
        <v>If you pay an additional $150 each month, you will reduce your repayment schedule by: 80 months</v>
      </c>
      <c r="M19" s="86"/>
    </row>
    <row r="20" spans="1:13" ht="15.6" x14ac:dyDescent="0.3">
      <c r="A20" s="109" t="s">
        <v>1293</v>
      </c>
      <c r="B20" s="110">
        <v>33406</v>
      </c>
      <c r="C20" s="111">
        <v>814540</v>
      </c>
      <c r="D20" s="112">
        <v>15</v>
      </c>
      <c r="E20" s="113">
        <v>6.8400000000000002E-2</v>
      </c>
      <c r="F20" s="114">
        <v>180</v>
      </c>
      <c r="G20" s="115">
        <v>38885</v>
      </c>
      <c r="H20" s="107">
        <f t="shared" si="0"/>
        <v>490216.48437772831</v>
      </c>
      <c r="I20" s="107">
        <f t="shared" si="1"/>
        <v>814540</v>
      </c>
      <c r="J20" s="107">
        <f t="shared" si="2"/>
        <v>0</v>
      </c>
      <c r="K20" s="166" t="str">
        <f t="shared" si="3"/>
        <v/>
      </c>
      <c r="L20" s="108" t="str">
        <f t="shared" si="4"/>
        <v/>
      </c>
      <c r="M20" s="86"/>
    </row>
    <row r="21" spans="1:13" ht="15.6" x14ac:dyDescent="0.3">
      <c r="A21" s="100" t="s">
        <v>1294</v>
      </c>
      <c r="B21" s="101">
        <v>31497</v>
      </c>
      <c r="C21" s="102">
        <v>144700</v>
      </c>
      <c r="D21" s="103">
        <v>30</v>
      </c>
      <c r="E21" s="104">
        <v>8.72E-2</v>
      </c>
      <c r="F21" s="105">
        <v>360</v>
      </c>
      <c r="G21" s="106">
        <v>42455</v>
      </c>
      <c r="H21" s="107">
        <f t="shared" si="0"/>
        <v>263992.33807916933</v>
      </c>
      <c r="I21" s="107">
        <f t="shared" si="1"/>
        <v>144700</v>
      </c>
      <c r="J21" s="107">
        <f t="shared" si="2"/>
        <v>0</v>
      </c>
      <c r="K21" s="166" t="str">
        <f t="shared" si="3"/>
        <v/>
      </c>
      <c r="L21" s="108" t="str">
        <f t="shared" si="4"/>
        <v/>
      </c>
      <c r="M21" s="86"/>
    </row>
    <row r="22" spans="1:13" ht="15.6" x14ac:dyDescent="0.3">
      <c r="A22" s="109" t="s">
        <v>1295</v>
      </c>
      <c r="B22" s="110">
        <v>38481</v>
      </c>
      <c r="C22" s="111">
        <v>111647</v>
      </c>
      <c r="D22" s="112">
        <v>15</v>
      </c>
      <c r="E22" s="113">
        <v>6.1599999999999995E-2</v>
      </c>
      <c r="F22" s="114">
        <v>180</v>
      </c>
      <c r="G22" s="115">
        <v>43960</v>
      </c>
      <c r="H22" s="107">
        <f t="shared" si="0"/>
        <v>59680.426355508302</v>
      </c>
      <c r="I22" s="107">
        <f t="shared" si="1"/>
        <v>111647</v>
      </c>
      <c r="J22" s="107">
        <f t="shared" si="2"/>
        <v>0</v>
      </c>
      <c r="K22" s="166" t="str">
        <f t="shared" si="3"/>
        <v/>
      </c>
      <c r="L22" s="108" t="str">
        <f t="shared" si="4"/>
        <v/>
      </c>
      <c r="M22" s="86"/>
    </row>
    <row r="23" spans="1:13" ht="28.8" x14ac:dyDescent="0.3">
      <c r="A23" s="100" t="s">
        <v>1296</v>
      </c>
      <c r="B23" s="101">
        <v>41154</v>
      </c>
      <c r="C23" s="102">
        <v>491112</v>
      </c>
      <c r="D23" s="103">
        <v>30</v>
      </c>
      <c r="E23" s="104">
        <v>4.1000000000000002E-2</v>
      </c>
      <c r="F23" s="105">
        <v>120</v>
      </c>
      <c r="G23" s="106">
        <v>52111</v>
      </c>
      <c r="H23" s="107">
        <f t="shared" si="0"/>
        <v>181873.66750591848</v>
      </c>
      <c r="I23" s="107">
        <f t="shared" si="1"/>
        <v>102891.75460874343</v>
      </c>
      <c r="J23" s="107">
        <f t="shared" si="2"/>
        <v>388220.24539125658</v>
      </c>
      <c r="K23" s="166" t="str">
        <f t="shared" si="3"/>
        <v>We can offer you a new loan with a 1% drop in interest. Your new loan will have payments of: $ 2,097 over 30 years.</v>
      </c>
      <c r="L23" s="108" t="str">
        <f t="shared" si="4"/>
        <v>If you pay an additional $150 each month, you will reduce your repayment schedule by: 21 months</v>
      </c>
      <c r="M23" s="86"/>
    </row>
    <row r="24" spans="1:13" ht="28.8" x14ac:dyDescent="0.3">
      <c r="A24" s="109" t="s">
        <v>1297</v>
      </c>
      <c r="B24" s="110">
        <v>44517</v>
      </c>
      <c r="C24" s="111">
        <v>487158</v>
      </c>
      <c r="D24" s="112">
        <v>30</v>
      </c>
      <c r="E24" s="113">
        <v>5.3900000000000003E-2</v>
      </c>
      <c r="F24" s="114">
        <v>10</v>
      </c>
      <c r="G24" s="115">
        <v>55474</v>
      </c>
      <c r="H24" s="107">
        <f t="shared" si="0"/>
        <v>21770.158330878345</v>
      </c>
      <c r="I24" s="107">
        <f t="shared" si="1"/>
        <v>5554.8617385204634</v>
      </c>
      <c r="J24" s="107">
        <f t="shared" si="2"/>
        <v>481603.13826147956</v>
      </c>
      <c r="K24" s="166" t="str">
        <f t="shared" si="3"/>
        <v>We can offer you a new loan with a 1% drop in interest. Your new loan will have payments of: $ 2,437 over 30 years.</v>
      </c>
      <c r="L24" s="108" t="str">
        <f t="shared" si="4"/>
        <v>If you pay an additional $150 each month, you will reduce your repayment schedule by: 40 months</v>
      </c>
      <c r="M24" s="86"/>
    </row>
    <row r="25" spans="1:13" ht="28.8" x14ac:dyDescent="0.3">
      <c r="A25" s="100" t="s">
        <v>1298</v>
      </c>
      <c r="B25" s="101">
        <v>35991</v>
      </c>
      <c r="C25" s="102">
        <v>143308</v>
      </c>
      <c r="D25" s="103">
        <v>30</v>
      </c>
      <c r="E25" s="104">
        <v>6.0299999999999999E-2</v>
      </c>
      <c r="F25" s="105">
        <v>290</v>
      </c>
      <c r="G25" s="106">
        <v>46949</v>
      </c>
      <c r="H25" s="107">
        <f t="shared" si="0"/>
        <v>157424.99565250339</v>
      </c>
      <c r="I25" s="107">
        <f t="shared" si="1"/>
        <v>92546.269088720612</v>
      </c>
      <c r="J25" s="107">
        <f t="shared" si="2"/>
        <v>50761.730911279388</v>
      </c>
      <c r="K25" s="166" t="str">
        <f t="shared" si="3"/>
        <v>We can offer you a new loan with a 1% drop in interest. Your new loan will have payments of: $ 772 over 30 years.</v>
      </c>
      <c r="L25" s="108" t="str">
        <f t="shared" si="4"/>
        <v>If you pay an additional $150 each month, you will reduce your repayment schedule by: 12 months</v>
      </c>
      <c r="M25" s="86"/>
    </row>
    <row r="26" spans="1:13" ht="15.6" x14ac:dyDescent="0.3">
      <c r="A26" s="109" t="s">
        <v>1299</v>
      </c>
      <c r="B26" s="110">
        <v>29720</v>
      </c>
      <c r="C26" s="111">
        <v>1204943</v>
      </c>
      <c r="D26" s="112">
        <v>30</v>
      </c>
      <c r="E26" s="113">
        <v>7.3200000000000001E-2</v>
      </c>
      <c r="F26" s="114">
        <v>360</v>
      </c>
      <c r="G26" s="115">
        <v>40677</v>
      </c>
      <c r="H26" s="107">
        <f t="shared" si="0"/>
        <v>1774821.0739846025</v>
      </c>
      <c r="I26" s="107">
        <f t="shared" si="1"/>
        <v>1204943</v>
      </c>
      <c r="J26" s="107">
        <f t="shared" si="2"/>
        <v>0</v>
      </c>
      <c r="K26" s="166" t="str">
        <f t="shared" si="3"/>
        <v/>
      </c>
      <c r="L26" s="108" t="str">
        <f t="shared" si="4"/>
        <v/>
      </c>
      <c r="M26" s="86"/>
    </row>
    <row r="27" spans="1:13" ht="28.8" x14ac:dyDescent="0.3">
      <c r="A27" s="100" t="s">
        <v>1300</v>
      </c>
      <c r="B27" s="101">
        <v>42918</v>
      </c>
      <c r="C27" s="102">
        <v>103405</v>
      </c>
      <c r="D27" s="103">
        <v>30</v>
      </c>
      <c r="E27" s="104">
        <v>3.1199999999999999E-2</v>
      </c>
      <c r="F27" s="105">
        <v>62</v>
      </c>
      <c r="G27" s="106">
        <v>53875</v>
      </c>
      <c r="H27" s="107">
        <f t="shared" si="0"/>
        <v>15768.048052064882</v>
      </c>
      <c r="I27" s="107">
        <f t="shared" si="1"/>
        <v>11678.135099178417</v>
      </c>
      <c r="J27" s="107">
        <f t="shared" si="2"/>
        <v>91726.864900821587</v>
      </c>
      <c r="K27" s="166" t="str">
        <f t="shared" si="3"/>
        <v>We can offer you a new loan with a 1% drop in interest. Your new loan will have payments of: $ 388 over 30 years.</v>
      </c>
      <c r="L27" s="108" t="str">
        <f t="shared" si="4"/>
        <v>If you pay an additional $150 each month, you will reduce your repayment schedule by: 99 months</v>
      </c>
      <c r="M27" s="86"/>
    </row>
    <row r="28" spans="1:13" ht="28.8" x14ac:dyDescent="0.3">
      <c r="A28" s="109" t="s">
        <v>1301</v>
      </c>
      <c r="B28" s="110">
        <v>44760</v>
      </c>
      <c r="C28" s="111">
        <v>119920</v>
      </c>
      <c r="D28" s="112">
        <v>30</v>
      </c>
      <c r="E28" s="113">
        <v>3.8800000000000001E-2</v>
      </c>
      <c r="F28" s="114">
        <v>2</v>
      </c>
      <c r="G28" s="115">
        <v>55718</v>
      </c>
      <c r="H28" s="107">
        <f t="shared" si="0"/>
        <v>774.91195099982701</v>
      </c>
      <c r="I28" s="107">
        <f t="shared" si="1"/>
        <v>353.59071577379109</v>
      </c>
      <c r="J28" s="107">
        <f t="shared" si="2"/>
        <v>119566.4092842262</v>
      </c>
      <c r="K28" s="166" t="str">
        <f t="shared" si="3"/>
        <v>We can offer you a new loan with a 1% drop in interest. Your new loan will have payments of: $ 498 over 30 years.</v>
      </c>
      <c r="L28" s="108" t="str">
        <f t="shared" si="4"/>
        <v>If you pay an additional $150 each month, you will reduce your repayment schedule by: 116 months</v>
      </c>
      <c r="M28" s="86"/>
    </row>
    <row r="29" spans="1:13" ht="28.8" x14ac:dyDescent="0.3">
      <c r="A29" s="100" t="s">
        <v>1302</v>
      </c>
      <c r="B29" s="101">
        <v>38956</v>
      </c>
      <c r="C29" s="102">
        <v>263218</v>
      </c>
      <c r="D29" s="103">
        <v>30</v>
      </c>
      <c r="E29" s="104">
        <v>6.7299999999999999E-2</v>
      </c>
      <c r="F29" s="105">
        <v>193</v>
      </c>
      <c r="G29" s="106">
        <v>49914</v>
      </c>
      <c r="H29" s="107">
        <f t="shared" si="0"/>
        <v>250002.88302639901</v>
      </c>
      <c r="I29" s="107">
        <f t="shared" si="1"/>
        <v>78816.827415392152</v>
      </c>
      <c r="J29" s="107">
        <f t="shared" si="2"/>
        <v>184401.17258460785</v>
      </c>
      <c r="K29" s="166" t="str">
        <f t="shared" si="3"/>
        <v>We can offer you a new loan with a 1% drop in interest. Your new loan will have payments of: $ 1,533 over 30 years.</v>
      </c>
      <c r="L29" s="108" t="str">
        <f t="shared" si="4"/>
        <v>If you pay an additional $150 each month, you will reduce your repayment schedule by: 21 months</v>
      </c>
      <c r="M29" s="86"/>
    </row>
    <row r="30" spans="1:13" ht="28.8" x14ac:dyDescent="0.3">
      <c r="A30" s="109" t="s">
        <v>1303</v>
      </c>
      <c r="B30" s="110">
        <v>33985</v>
      </c>
      <c r="C30" s="111">
        <v>255785</v>
      </c>
      <c r="D30" s="112">
        <v>30</v>
      </c>
      <c r="E30" s="113">
        <v>7.6200000000000004E-2</v>
      </c>
      <c r="F30" s="114">
        <v>356</v>
      </c>
      <c r="G30" s="115">
        <v>44942</v>
      </c>
      <c r="H30" s="107">
        <f t="shared" si="0"/>
        <v>395539.72376806481</v>
      </c>
      <c r="I30" s="107">
        <f t="shared" si="1"/>
        <v>248660.2611219461</v>
      </c>
      <c r="J30" s="107">
        <f t="shared" si="2"/>
        <v>7124.738878053904</v>
      </c>
      <c r="K30" s="166" t="str">
        <f t="shared" si="3"/>
        <v>We can offer you a new loan with a 1% drop in interest. Your new loan will have payments of: $ 1,637 over 30 years.</v>
      </c>
      <c r="L30" s="108" t="str">
        <f t="shared" si="4"/>
        <v>If you pay an additional $150 each month, you will reduce your repayment schedule by: 0 months</v>
      </c>
      <c r="M30" s="86"/>
    </row>
    <row r="31" spans="1:13" ht="15.6" x14ac:dyDescent="0.3">
      <c r="A31" s="100" t="s">
        <v>1304</v>
      </c>
      <c r="B31" s="101">
        <v>32840</v>
      </c>
      <c r="C31" s="102">
        <v>712219</v>
      </c>
      <c r="D31" s="103">
        <v>30</v>
      </c>
      <c r="E31" s="104">
        <v>7.1800000000000003E-2</v>
      </c>
      <c r="F31" s="105">
        <v>360</v>
      </c>
      <c r="G31" s="106">
        <v>43797</v>
      </c>
      <c r="H31" s="107">
        <f t="shared" si="0"/>
        <v>1024716.0506187907</v>
      </c>
      <c r="I31" s="107">
        <f t="shared" si="1"/>
        <v>712218.99999999988</v>
      </c>
      <c r="J31" s="107">
        <f t="shared" si="2"/>
        <v>0</v>
      </c>
      <c r="K31" s="166" t="str">
        <f t="shared" si="3"/>
        <v/>
      </c>
      <c r="L31" s="108" t="str">
        <f t="shared" si="4"/>
        <v/>
      </c>
      <c r="M31" s="86"/>
    </row>
    <row r="32" spans="1:13" ht="28.8" x14ac:dyDescent="0.3">
      <c r="A32" s="109" t="s">
        <v>1305</v>
      </c>
      <c r="B32" s="110">
        <v>43909</v>
      </c>
      <c r="C32" s="111">
        <v>418757</v>
      </c>
      <c r="D32" s="112">
        <v>15</v>
      </c>
      <c r="E32" s="113">
        <v>3.7199999999999997E-2</v>
      </c>
      <c r="F32" s="114">
        <v>30</v>
      </c>
      <c r="G32" s="115">
        <v>49387</v>
      </c>
      <c r="H32" s="107">
        <f t="shared" si="0"/>
        <v>36527.401803599256</v>
      </c>
      <c r="I32" s="107">
        <f t="shared" si="1"/>
        <v>54644.583211119454</v>
      </c>
      <c r="J32" s="107">
        <f t="shared" si="2"/>
        <v>364112.41678888054</v>
      </c>
      <c r="K32" s="166" t="str">
        <f t="shared" si="3"/>
        <v>We can offer you a new loan with a 1% drop in interest. Your new loan will have payments of: $ 2,836 over 15 years.</v>
      </c>
      <c r="L32" s="108" t="str">
        <f t="shared" si="4"/>
        <v>If you pay an additional $150 each month, you will reduce your repayment schedule by: 8 months</v>
      </c>
      <c r="M32" s="86"/>
    </row>
    <row r="33" spans="1:13" ht="28.8" x14ac:dyDescent="0.3">
      <c r="A33" s="100" t="s">
        <v>1306</v>
      </c>
      <c r="B33" s="101">
        <v>37032</v>
      </c>
      <c r="C33" s="102">
        <v>84147</v>
      </c>
      <c r="D33" s="103">
        <v>30</v>
      </c>
      <c r="E33" s="104">
        <v>5.7800000000000004E-2</v>
      </c>
      <c r="F33" s="105">
        <v>256</v>
      </c>
      <c r="G33" s="106">
        <v>47989</v>
      </c>
      <c r="H33" s="107">
        <f t="shared" si="0"/>
        <v>82203.538441675628</v>
      </c>
      <c r="I33" s="107">
        <f t="shared" si="1"/>
        <v>43918.416678265705</v>
      </c>
      <c r="J33" s="107">
        <f t="shared" si="2"/>
        <v>40228.583321734295</v>
      </c>
      <c r="K33" s="166" t="str">
        <f t="shared" si="3"/>
        <v>We can offer you a new loan with a 1% drop in interest. Your new loan will have payments of: $ 440 over 30 years.</v>
      </c>
      <c r="L33" s="108" t="str">
        <f t="shared" si="4"/>
        <v>If you pay an additional $150 each month, you will reduce your repayment schedule by: 29 months</v>
      </c>
      <c r="M33" s="86"/>
    </row>
    <row r="34" spans="1:13" ht="28.8" x14ac:dyDescent="0.3">
      <c r="A34" s="109" t="s">
        <v>1307</v>
      </c>
      <c r="B34" s="110">
        <v>43837</v>
      </c>
      <c r="C34" s="111">
        <v>875438</v>
      </c>
      <c r="D34" s="112">
        <v>15</v>
      </c>
      <c r="E34" s="113">
        <v>4.4499999999999998E-2</v>
      </c>
      <c r="F34" s="114">
        <v>32</v>
      </c>
      <c r="G34" s="115">
        <v>49316</v>
      </c>
      <c r="H34" s="107">
        <f t="shared" si="0"/>
        <v>97339.307552570113</v>
      </c>
      <c r="I34" s="107">
        <f t="shared" si="1"/>
        <v>116250.86591669139</v>
      </c>
      <c r="J34" s="107">
        <f t="shared" si="2"/>
        <v>759187.13408330863</v>
      </c>
      <c r="K34" s="166" t="str">
        <f t="shared" si="3"/>
        <v>We can offer you a new loan with a 1% drop in interest. Your new loan will have payments of: $ 6,237 over 15 years.</v>
      </c>
      <c r="L34" s="108" t="str">
        <f t="shared" si="4"/>
        <v>If you pay an additional $150 each month, you will reduce your repayment schedule by: 4 months</v>
      </c>
      <c r="M34" s="86"/>
    </row>
    <row r="35" spans="1:13" ht="28.8" x14ac:dyDescent="0.3">
      <c r="A35" s="100" t="s">
        <v>1308</v>
      </c>
      <c r="B35" s="101">
        <v>42941</v>
      </c>
      <c r="C35" s="102">
        <v>191523</v>
      </c>
      <c r="D35" s="103">
        <v>20</v>
      </c>
      <c r="E35" s="104">
        <v>5.4300000000000001E-2</v>
      </c>
      <c r="F35" s="105">
        <v>62</v>
      </c>
      <c r="G35" s="106">
        <v>50246</v>
      </c>
      <c r="H35" s="107">
        <f t="shared" si="0"/>
        <v>49571.477045945227</v>
      </c>
      <c r="I35" s="107">
        <f t="shared" si="1"/>
        <v>31642.439808965224</v>
      </c>
      <c r="J35" s="107">
        <f t="shared" si="2"/>
        <v>159880.56019103478</v>
      </c>
      <c r="K35" s="166" t="str">
        <f t="shared" si="3"/>
        <v>We can offer you a new loan with a 1% drop in interest. Your new loan will have payments of: $ 1,204 over 20 years.</v>
      </c>
      <c r="L35" s="108" t="str">
        <f t="shared" si="4"/>
        <v>If you pay an additional $150 each month, you will reduce your repayment schedule by: 26 months</v>
      </c>
      <c r="M35" s="86"/>
    </row>
    <row r="36" spans="1:13" ht="28.8" x14ac:dyDescent="0.3">
      <c r="A36" s="109" t="s">
        <v>1309</v>
      </c>
      <c r="B36" s="110">
        <v>38209</v>
      </c>
      <c r="C36" s="111">
        <v>135790</v>
      </c>
      <c r="D36" s="112">
        <v>30</v>
      </c>
      <c r="E36" s="113">
        <v>6.409999999999999E-2</v>
      </c>
      <c r="F36" s="114">
        <v>217</v>
      </c>
      <c r="G36" s="115">
        <v>49166</v>
      </c>
      <c r="H36" s="107">
        <f t="shared" si="0"/>
        <v>133587.59713734241</v>
      </c>
      <c r="I36" s="107">
        <f t="shared" si="1"/>
        <v>50919.642903031548</v>
      </c>
      <c r="J36" s="107">
        <f t="shared" si="2"/>
        <v>84870.357096968452</v>
      </c>
      <c r="K36" s="166" t="str">
        <f t="shared" si="3"/>
        <v>We can offer you a new loan with a 1% drop in interest. Your new loan will have payments of: $ 763 over 30 years.</v>
      </c>
      <c r="L36" s="108" t="str">
        <f t="shared" si="4"/>
        <v>If you pay an additional $150 each month, you will reduce your repayment schedule by: 29 months</v>
      </c>
      <c r="M36" s="86"/>
    </row>
    <row r="37" spans="1:13" ht="28.8" x14ac:dyDescent="0.3">
      <c r="A37" s="100" t="s">
        <v>1310</v>
      </c>
      <c r="B37" s="101">
        <v>35416</v>
      </c>
      <c r="C37" s="102">
        <v>211821</v>
      </c>
      <c r="D37" s="103">
        <v>30</v>
      </c>
      <c r="E37" s="104">
        <v>7.9399999999999998E-2</v>
      </c>
      <c r="F37" s="105">
        <v>309</v>
      </c>
      <c r="G37" s="106">
        <v>46373</v>
      </c>
      <c r="H37" s="107">
        <f t="shared" si="0"/>
        <v>332423.10071596119</v>
      </c>
      <c r="I37" s="107">
        <f t="shared" si="1"/>
        <v>145110.67168925187</v>
      </c>
      <c r="J37" s="107">
        <f t="shared" si="2"/>
        <v>66710.328310748126</v>
      </c>
      <c r="K37" s="166" t="str">
        <f t="shared" si="3"/>
        <v>We can offer you a new loan with a 1% drop in interest. Your new loan will have payments of: $ 1,401 over 30 years.</v>
      </c>
      <c r="L37" s="108" t="str">
        <f t="shared" si="4"/>
        <v>If you pay an additional $150 each month, you will reduce your repayment schedule by: 5 months</v>
      </c>
      <c r="M37" s="86"/>
    </row>
    <row r="38" spans="1:13" ht="28.8" x14ac:dyDescent="0.3">
      <c r="A38" s="109" t="s">
        <v>1311</v>
      </c>
      <c r="B38" s="110">
        <v>37440</v>
      </c>
      <c r="C38" s="111">
        <v>75832</v>
      </c>
      <c r="D38" s="112">
        <v>30</v>
      </c>
      <c r="E38" s="113">
        <v>5.3400000000000003E-2</v>
      </c>
      <c r="F38" s="114">
        <v>242</v>
      </c>
      <c r="G38" s="115">
        <v>48398</v>
      </c>
      <c r="H38" s="107">
        <f t="shared" si="0"/>
        <v>65294.02115109242</v>
      </c>
      <c r="I38" s="107">
        <f t="shared" si="1"/>
        <v>37068.168224465662</v>
      </c>
      <c r="J38" s="107">
        <f t="shared" si="2"/>
        <v>38763.831775534338</v>
      </c>
      <c r="K38" s="166" t="str">
        <f t="shared" si="3"/>
        <v>We can offer you a new loan with a 1% drop in interest. Your new loan will have payments of: $ 377 over 30 years.</v>
      </c>
      <c r="L38" s="108" t="str">
        <f t="shared" si="4"/>
        <v>If you pay an additional $150 each month, you will reduce your repayment schedule by: 37 months</v>
      </c>
      <c r="M38" s="86"/>
    </row>
    <row r="39" spans="1:13" ht="15.6" x14ac:dyDescent="0.3">
      <c r="A39" s="100" t="s">
        <v>1312</v>
      </c>
      <c r="B39" s="101">
        <v>30181</v>
      </c>
      <c r="C39" s="102">
        <v>192942</v>
      </c>
      <c r="D39" s="103">
        <v>30</v>
      </c>
      <c r="E39" s="104">
        <v>8.6599999999999996E-2</v>
      </c>
      <c r="F39" s="105">
        <v>360</v>
      </c>
      <c r="G39" s="106">
        <v>41139</v>
      </c>
      <c r="H39" s="107">
        <f t="shared" si="0"/>
        <v>349034.51155781513</v>
      </c>
      <c r="I39" s="107">
        <f t="shared" si="1"/>
        <v>192942</v>
      </c>
      <c r="J39" s="107">
        <f t="shared" si="2"/>
        <v>0</v>
      </c>
      <c r="K39" s="166" t="str">
        <f t="shared" si="3"/>
        <v/>
      </c>
      <c r="L39" s="108" t="str">
        <f t="shared" si="4"/>
        <v/>
      </c>
      <c r="M39" s="86"/>
    </row>
    <row r="40" spans="1:13" ht="15.6" x14ac:dyDescent="0.3">
      <c r="A40" s="109" t="s">
        <v>1313</v>
      </c>
      <c r="B40" s="110">
        <v>37423</v>
      </c>
      <c r="C40" s="111">
        <v>119764</v>
      </c>
      <c r="D40" s="112">
        <v>20</v>
      </c>
      <c r="E40" s="113">
        <v>7.6600000000000001E-2</v>
      </c>
      <c r="F40" s="114">
        <v>240</v>
      </c>
      <c r="G40" s="115">
        <v>44728</v>
      </c>
      <c r="H40" s="107">
        <f t="shared" si="0"/>
        <v>114610.74907285148</v>
      </c>
      <c r="I40" s="107">
        <f t="shared" si="1"/>
        <v>119764.00000000001</v>
      </c>
      <c r="J40" s="107">
        <f t="shared" si="2"/>
        <v>0</v>
      </c>
      <c r="K40" s="166" t="str">
        <f t="shared" si="3"/>
        <v/>
      </c>
      <c r="L40" s="108" t="str">
        <f t="shared" si="4"/>
        <v/>
      </c>
      <c r="M40" s="86"/>
    </row>
    <row r="41" spans="1:13" ht="15.6" x14ac:dyDescent="0.3">
      <c r="A41" s="100" t="s">
        <v>1314</v>
      </c>
      <c r="B41" s="101">
        <v>35430</v>
      </c>
      <c r="C41" s="102">
        <v>769118</v>
      </c>
      <c r="D41" s="103">
        <v>20</v>
      </c>
      <c r="E41" s="104">
        <v>6.1099999999999995E-2</v>
      </c>
      <c r="F41" s="105">
        <v>240</v>
      </c>
      <c r="G41" s="106">
        <v>42735</v>
      </c>
      <c r="H41" s="107">
        <f t="shared" si="0"/>
        <v>565070.64548804855</v>
      </c>
      <c r="I41" s="107">
        <f t="shared" si="1"/>
        <v>769117.99999999988</v>
      </c>
      <c r="J41" s="107">
        <f t="shared" si="2"/>
        <v>0</v>
      </c>
      <c r="K41" s="166" t="str">
        <f t="shared" si="3"/>
        <v/>
      </c>
      <c r="L41" s="108" t="str">
        <f t="shared" si="4"/>
        <v/>
      </c>
      <c r="M41" s="86"/>
    </row>
    <row r="42" spans="1:13" ht="28.8" x14ac:dyDescent="0.3">
      <c r="A42" s="109" t="s">
        <v>1315</v>
      </c>
      <c r="B42" s="110">
        <v>37264</v>
      </c>
      <c r="C42" s="111">
        <v>134803</v>
      </c>
      <c r="D42" s="112">
        <v>30</v>
      </c>
      <c r="E42" s="113">
        <v>5.5600000000000004E-2</v>
      </c>
      <c r="F42" s="114">
        <v>248</v>
      </c>
      <c r="G42" s="115">
        <v>48221</v>
      </c>
      <c r="H42" s="107">
        <f t="shared" si="0"/>
        <v>123478.93124590856</v>
      </c>
      <c r="I42" s="107">
        <f t="shared" si="1"/>
        <v>67599.846561399128</v>
      </c>
      <c r="J42" s="107">
        <f t="shared" si="2"/>
        <v>67203.153438600872</v>
      </c>
      <c r="K42" s="166" t="str">
        <f t="shared" si="3"/>
        <v>We can offer you a new loan with a 1% drop in interest. Your new loan will have payments of: $ 688 over 30 years.</v>
      </c>
      <c r="L42" s="108" t="str">
        <f t="shared" si="4"/>
        <v>If you pay an additional $150 each month, you will reduce your repayment schedule by: 22 months</v>
      </c>
      <c r="M42" s="86"/>
    </row>
    <row r="43" spans="1:13" ht="28.8" x14ac:dyDescent="0.3">
      <c r="A43" s="100" t="s">
        <v>1316</v>
      </c>
      <c r="B43" s="101">
        <v>39611</v>
      </c>
      <c r="C43" s="102">
        <v>147030</v>
      </c>
      <c r="D43" s="103">
        <v>15</v>
      </c>
      <c r="E43" s="104">
        <v>5.9300000000000005E-2</v>
      </c>
      <c r="F43" s="105">
        <v>171</v>
      </c>
      <c r="G43" s="106">
        <v>45089</v>
      </c>
      <c r="H43" s="107">
        <f t="shared" si="0"/>
        <v>75030.680928176531</v>
      </c>
      <c r="I43" s="107">
        <f t="shared" si="1"/>
        <v>136183.24432276227</v>
      </c>
      <c r="J43" s="107">
        <f t="shared" si="2"/>
        <v>10846.755677237728</v>
      </c>
      <c r="K43" s="166" t="str">
        <f t="shared" si="3"/>
        <v>We can offer you a new loan with a 1% drop in interest. Your new loan will have payments of: $ 1,157 over 15 years.</v>
      </c>
      <c r="L43" s="108" t="str">
        <f t="shared" si="4"/>
        <v>If you pay an additional $150 each month, you will reduce your repayment schedule by: 0 months</v>
      </c>
      <c r="M43" s="86"/>
    </row>
    <row r="44" spans="1:13" ht="28.8" x14ac:dyDescent="0.3">
      <c r="A44" s="109" t="s">
        <v>1317</v>
      </c>
      <c r="B44" s="110">
        <v>38291</v>
      </c>
      <c r="C44" s="111">
        <v>662884</v>
      </c>
      <c r="D44" s="112">
        <v>20</v>
      </c>
      <c r="E44" s="113">
        <v>7.1000000000000008E-2</v>
      </c>
      <c r="F44" s="114">
        <v>214</v>
      </c>
      <c r="G44" s="115">
        <v>45596</v>
      </c>
      <c r="H44" s="107">
        <f t="shared" si="0"/>
        <v>569936.89033093583</v>
      </c>
      <c r="I44" s="107">
        <f t="shared" si="1"/>
        <v>538411.39729163633</v>
      </c>
      <c r="J44" s="107">
        <f t="shared" si="2"/>
        <v>124472.60270836367</v>
      </c>
      <c r="K44" s="166" t="str">
        <f t="shared" si="3"/>
        <v>We can offer you a new loan with a 1% drop in interest. Your new loan will have payments of: $ 4,787 over 20 years.</v>
      </c>
      <c r="L44" s="108" t="str">
        <f t="shared" si="4"/>
        <v>If you pay an additional $150 each month, you will reduce your repayment schedule by: 0 months</v>
      </c>
      <c r="M44" s="86"/>
    </row>
    <row r="45" spans="1:13" ht="28.8" x14ac:dyDescent="0.3">
      <c r="A45" s="100" t="s">
        <v>1318</v>
      </c>
      <c r="B45" s="101">
        <v>42921</v>
      </c>
      <c r="C45" s="102">
        <v>1244130</v>
      </c>
      <c r="D45" s="103">
        <v>15</v>
      </c>
      <c r="E45" s="104">
        <v>5.8400000000000001E-2</v>
      </c>
      <c r="F45" s="105">
        <v>62</v>
      </c>
      <c r="G45" s="106">
        <v>48400</v>
      </c>
      <c r="H45" s="107">
        <f t="shared" si="0"/>
        <v>331305.80203134695</v>
      </c>
      <c r="I45" s="107">
        <f t="shared" si="1"/>
        <v>312963.20328284428</v>
      </c>
      <c r="J45" s="107">
        <f t="shared" si="2"/>
        <v>931166.79671715572</v>
      </c>
      <c r="K45" s="166" t="str">
        <f t="shared" si="3"/>
        <v>We can offer you a new loan with a 1% drop in interest. Your new loan will have payments of: $ 9,735 over 15 years.</v>
      </c>
      <c r="L45" s="108" t="str">
        <f t="shared" si="4"/>
        <v>If you pay an additional $150 each month, you will reduce your repayment schedule by: 2 months</v>
      </c>
      <c r="M45" s="86"/>
    </row>
    <row r="46" spans="1:13" ht="15.6" x14ac:dyDescent="0.3">
      <c r="A46" s="109" t="s">
        <v>1319</v>
      </c>
      <c r="B46" s="110">
        <v>34914</v>
      </c>
      <c r="C46" s="111">
        <v>194728</v>
      </c>
      <c r="D46" s="112">
        <v>20</v>
      </c>
      <c r="E46" s="113">
        <v>5.1400000000000001E-2</v>
      </c>
      <c r="F46" s="114">
        <v>240</v>
      </c>
      <c r="G46" s="115">
        <v>42219</v>
      </c>
      <c r="H46" s="107">
        <f t="shared" si="0"/>
        <v>117326.31578988233</v>
      </c>
      <c r="I46" s="107">
        <f t="shared" si="1"/>
        <v>194728</v>
      </c>
      <c r="J46" s="107">
        <f t="shared" si="2"/>
        <v>0</v>
      </c>
      <c r="K46" s="166" t="str">
        <f t="shared" si="3"/>
        <v/>
      </c>
      <c r="L46" s="108" t="str">
        <f t="shared" si="4"/>
        <v/>
      </c>
      <c r="M46" s="86"/>
    </row>
    <row r="47" spans="1:13" ht="28.8" x14ac:dyDescent="0.3">
      <c r="A47" s="100" t="s">
        <v>1320</v>
      </c>
      <c r="B47" s="101">
        <v>34548</v>
      </c>
      <c r="C47" s="102">
        <v>750727</v>
      </c>
      <c r="D47" s="103">
        <v>30</v>
      </c>
      <c r="E47" s="104">
        <v>7.7600000000000002E-2</v>
      </c>
      <c r="F47" s="105">
        <v>337</v>
      </c>
      <c r="G47" s="106">
        <v>45506</v>
      </c>
      <c r="H47" s="107">
        <f t="shared" si="0"/>
        <v>1178217.3027359974</v>
      </c>
      <c r="I47" s="107">
        <f t="shared" si="1"/>
        <v>636018.4449834401</v>
      </c>
      <c r="J47" s="107">
        <f t="shared" si="2"/>
        <v>114708.5550165599</v>
      </c>
      <c r="K47" s="166" t="str">
        <f t="shared" si="3"/>
        <v>We can offer you a new loan with a 1% drop in interest. Your new loan will have payments of: $ 4,874 over 30 years.</v>
      </c>
      <c r="L47" s="108" t="str">
        <f t="shared" si="4"/>
        <v>If you pay an additional $150 each month, you will reduce your repayment schedule by: 0 months</v>
      </c>
      <c r="M47" s="86"/>
    </row>
    <row r="48" spans="1:13" ht="28.8" x14ac:dyDescent="0.3">
      <c r="A48" s="109" t="s">
        <v>1321</v>
      </c>
      <c r="B48" s="110">
        <v>41879</v>
      </c>
      <c r="C48" s="111">
        <v>1005820</v>
      </c>
      <c r="D48" s="112">
        <v>20</v>
      </c>
      <c r="E48" s="113">
        <v>5.5500000000000001E-2</v>
      </c>
      <c r="F48" s="114">
        <v>97</v>
      </c>
      <c r="G48" s="115">
        <v>49184</v>
      </c>
      <c r="H48" s="107">
        <f t="shared" si="0"/>
        <v>393707.28780390852</v>
      </c>
      <c r="I48" s="107">
        <f t="shared" si="1"/>
        <v>280184.99741671112</v>
      </c>
      <c r="J48" s="107">
        <f t="shared" si="2"/>
        <v>725635.00258328882</v>
      </c>
      <c r="K48" s="166" t="str">
        <f t="shared" si="3"/>
        <v>We can offer you a new loan with a 1% drop in interest. Your new loan will have payments of: $ 6,390 over 20 years.</v>
      </c>
      <c r="L48" s="108" t="str">
        <f t="shared" si="4"/>
        <v>If you pay an additional $150 each month, you will reduce your repayment schedule by: 4 months</v>
      </c>
    </row>
    <row r="49" spans="1:12" ht="15.6" x14ac:dyDescent="0.3">
      <c r="A49" s="100" t="s">
        <v>1322</v>
      </c>
      <c r="B49" s="101">
        <v>29750</v>
      </c>
      <c r="C49" s="102">
        <v>103464</v>
      </c>
      <c r="D49" s="103">
        <v>30</v>
      </c>
      <c r="E49" s="104">
        <v>6.8400000000000002E-2</v>
      </c>
      <c r="F49" s="105">
        <v>360</v>
      </c>
      <c r="G49" s="106">
        <v>40707</v>
      </c>
      <c r="H49" s="107">
        <f t="shared" si="0"/>
        <v>140352.09026065122</v>
      </c>
      <c r="I49" s="107">
        <f t="shared" si="1"/>
        <v>103464</v>
      </c>
      <c r="J49" s="107">
        <f t="shared" si="2"/>
        <v>0</v>
      </c>
      <c r="K49" s="166" t="str">
        <f t="shared" si="3"/>
        <v/>
      </c>
      <c r="L49" s="108" t="str">
        <f t="shared" si="4"/>
        <v/>
      </c>
    </row>
    <row r="50" spans="1:12" ht="15.6" x14ac:dyDescent="0.3">
      <c r="A50" s="109" t="s">
        <v>1323</v>
      </c>
      <c r="B50" s="110">
        <v>30818</v>
      </c>
      <c r="C50" s="111">
        <v>687980</v>
      </c>
      <c r="D50" s="112">
        <v>15</v>
      </c>
      <c r="E50" s="113">
        <v>8.7400000000000005E-2</v>
      </c>
      <c r="F50" s="114">
        <v>180</v>
      </c>
      <c r="G50" s="115">
        <v>36296</v>
      </c>
      <c r="H50" s="107">
        <f t="shared" si="0"/>
        <v>548970.0237747319</v>
      </c>
      <c r="I50" s="107">
        <f t="shared" si="1"/>
        <v>687980</v>
      </c>
      <c r="J50" s="107">
        <f t="shared" si="2"/>
        <v>0</v>
      </c>
      <c r="K50" s="166" t="str">
        <f t="shared" si="3"/>
        <v/>
      </c>
      <c r="L50" s="108" t="str">
        <f t="shared" si="4"/>
        <v/>
      </c>
    </row>
    <row r="51" spans="1:12" ht="28.8" x14ac:dyDescent="0.3">
      <c r="A51" s="100" t="s">
        <v>1324</v>
      </c>
      <c r="B51" s="101">
        <v>42374</v>
      </c>
      <c r="C51" s="102">
        <v>136984</v>
      </c>
      <c r="D51" s="103">
        <v>30</v>
      </c>
      <c r="E51" s="104">
        <v>4.6699999999999998E-2</v>
      </c>
      <c r="F51" s="105">
        <v>80</v>
      </c>
      <c r="G51" s="106">
        <v>53332</v>
      </c>
      <c r="H51" s="107">
        <f t="shared" si="0"/>
        <v>40262.054868338688</v>
      </c>
      <c r="I51" s="107">
        <f t="shared" si="1"/>
        <v>16376.575331441838</v>
      </c>
      <c r="J51" s="107">
        <f t="shared" si="2"/>
        <v>120607.42466855816</v>
      </c>
      <c r="K51" s="166" t="str">
        <f t="shared" si="3"/>
        <v>We can offer you a new loan with a 1% drop in interest. Your new loan will have payments of: $ 628 over 30 years.</v>
      </c>
      <c r="L51" s="108" t="str">
        <f t="shared" si="4"/>
        <v>If you pay an additional $150 each month, you will reduce your repayment schedule by: 76 months</v>
      </c>
    </row>
    <row r="52" spans="1:12" ht="15.6" x14ac:dyDescent="0.3">
      <c r="A52" s="109" t="s">
        <v>1325</v>
      </c>
      <c r="B52" s="110">
        <v>32297</v>
      </c>
      <c r="C52" s="111">
        <v>91983</v>
      </c>
      <c r="D52" s="112">
        <v>20</v>
      </c>
      <c r="E52" s="113">
        <v>8.4000000000000005E-2</v>
      </c>
      <c r="F52" s="114">
        <v>240</v>
      </c>
      <c r="G52" s="115">
        <v>39602</v>
      </c>
      <c r="H52" s="107">
        <f t="shared" si="0"/>
        <v>98202.043189974152</v>
      </c>
      <c r="I52" s="107">
        <f t="shared" si="1"/>
        <v>91983</v>
      </c>
      <c r="J52" s="107">
        <f t="shared" si="2"/>
        <v>0</v>
      </c>
      <c r="K52" s="166" t="str">
        <f t="shared" si="3"/>
        <v/>
      </c>
      <c r="L52" s="108" t="str">
        <f t="shared" si="4"/>
        <v/>
      </c>
    </row>
    <row r="53" spans="1:12" ht="28.8" x14ac:dyDescent="0.3">
      <c r="A53" s="100" t="s">
        <v>1326</v>
      </c>
      <c r="B53" s="101">
        <v>44682</v>
      </c>
      <c r="C53" s="102">
        <v>408266</v>
      </c>
      <c r="D53" s="103">
        <v>30</v>
      </c>
      <c r="E53" s="104">
        <v>3.8399999999999997E-2</v>
      </c>
      <c r="F53" s="105">
        <v>4</v>
      </c>
      <c r="G53" s="106">
        <v>55640</v>
      </c>
      <c r="H53" s="107">
        <f t="shared" si="0"/>
        <v>5214.1601009880342</v>
      </c>
      <c r="I53" s="107">
        <f t="shared" si="1"/>
        <v>2432.4551327297336</v>
      </c>
      <c r="J53" s="107">
        <f t="shared" si="2"/>
        <v>405833.54486727028</v>
      </c>
      <c r="K53" s="166" t="str">
        <f t="shared" si="3"/>
        <v>We can offer you a new loan with a 1% drop in interest. Your new loan will have payments of: $ 1,686 over 30 years.</v>
      </c>
      <c r="L53" s="108" t="str">
        <f t="shared" si="4"/>
        <v>If you pay an additional $150 each month, you will reduce your repayment schedule by: 44 months</v>
      </c>
    </row>
    <row r="54" spans="1:12" ht="28.8" x14ac:dyDescent="0.3">
      <c r="A54" s="109" t="s">
        <v>1327</v>
      </c>
      <c r="B54" s="110">
        <v>35530</v>
      </c>
      <c r="C54" s="111">
        <v>660345</v>
      </c>
      <c r="D54" s="112">
        <v>30</v>
      </c>
      <c r="E54" s="113">
        <v>5.2900000000000003E-2</v>
      </c>
      <c r="F54" s="114">
        <v>305</v>
      </c>
      <c r="G54" s="115">
        <v>46487</v>
      </c>
      <c r="H54" s="107">
        <f t="shared" si="0"/>
        <v>635362.59907684801</v>
      </c>
      <c r="I54" s="107">
        <f t="shared" si="1"/>
        <v>481799.58413527958</v>
      </c>
      <c r="J54" s="107">
        <f t="shared" si="2"/>
        <v>178545.41586472042</v>
      </c>
      <c r="K54" s="166" t="str">
        <f t="shared" si="3"/>
        <v>We can offer you a new loan with a 1% drop in interest. Your new loan will have payments of: $ 3,264 over 30 years.</v>
      </c>
      <c r="L54" s="108" t="str">
        <f t="shared" si="4"/>
        <v>If you pay an additional $150 each month, you will reduce your repayment schedule by: 2 months</v>
      </c>
    </row>
    <row r="55" spans="1:12" ht="15.6" x14ac:dyDescent="0.3">
      <c r="A55" s="100" t="s">
        <v>1328</v>
      </c>
      <c r="B55" s="101">
        <v>32516</v>
      </c>
      <c r="C55" s="102">
        <v>858407</v>
      </c>
      <c r="D55" s="103">
        <v>30</v>
      </c>
      <c r="E55" s="104">
        <v>7.7700000000000005E-2</v>
      </c>
      <c r="F55" s="105">
        <v>360</v>
      </c>
      <c r="G55" s="106">
        <v>43473</v>
      </c>
      <c r="H55" s="107">
        <f t="shared" si="0"/>
        <v>1359769.3154131747</v>
      </c>
      <c r="I55" s="107">
        <f t="shared" si="1"/>
        <v>858407</v>
      </c>
      <c r="J55" s="107">
        <f t="shared" si="2"/>
        <v>0</v>
      </c>
      <c r="K55" s="166" t="str">
        <f t="shared" si="3"/>
        <v/>
      </c>
      <c r="L55" s="108" t="str">
        <f t="shared" si="4"/>
        <v/>
      </c>
    </row>
    <row r="56" spans="1:12" ht="28.8" x14ac:dyDescent="0.3">
      <c r="A56" s="109" t="s">
        <v>1329</v>
      </c>
      <c r="B56" s="110">
        <v>44257</v>
      </c>
      <c r="C56" s="111">
        <v>924839</v>
      </c>
      <c r="D56" s="112">
        <v>30</v>
      </c>
      <c r="E56" s="113">
        <v>3.32E-2</v>
      </c>
      <c r="F56" s="114">
        <v>18</v>
      </c>
      <c r="G56" s="115">
        <v>55214</v>
      </c>
      <c r="H56" s="107">
        <f t="shared" si="0"/>
        <v>45411.769143882964</v>
      </c>
      <c r="I56" s="107">
        <f t="shared" si="1"/>
        <v>27678.566426972746</v>
      </c>
      <c r="J56" s="107">
        <f t="shared" si="2"/>
        <v>897160.43357302726</v>
      </c>
      <c r="K56" s="166" t="str">
        <f t="shared" si="3"/>
        <v>We can offer you a new loan with a 1% drop in interest. Your new loan will have payments of: $ 3,568 over 30 years.</v>
      </c>
      <c r="L56" s="108" t="str">
        <f t="shared" si="4"/>
        <v>If you pay an additional $150 each month, you will reduce your repayment schedule by: 19 months</v>
      </c>
    </row>
    <row r="57" spans="1:12" ht="28.8" x14ac:dyDescent="0.3">
      <c r="A57" s="100" t="s">
        <v>1330</v>
      </c>
      <c r="B57" s="101">
        <v>37876</v>
      </c>
      <c r="C57" s="102">
        <v>117862</v>
      </c>
      <c r="D57" s="103">
        <v>30</v>
      </c>
      <c r="E57" s="104">
        <v>5.8000000000000003E-2</v>
      </c>
      <c r="F57" s="105">
        <v>228</v>
      </c>
      <c r="G57" s="106">
        <v>48834</v>
      </c>
      <c r="H57" s="107">
        <f t="shared" si="0"/>
        <v>107181.64769709064</v>
      </c>
      <c r="I57" s="107">
        <f t="shared" si="1"/>
        <v>50493.773690118804</v>
      </c>
      <c r="J57" s="107">
        <f t="shared" si="2"/>
        <v>67368.226309881196</v>
      </c>
      <c r="K57" s="166" t="str">
        <f t="shared" si="3"/>
        <v>We can offer you a new loan with a 1% drop in interest. Your new loan will have payments of: $ 618 over 30 years.</v>
      </c>
      <c r="L57" s="108" t="str">
        <f t="shared" si="4"/>
        <v>If you pay an additional $150 each month, you will reduce your repayment schedule by: 30 months</v>
      </c>
    </row>
    <row r="58" spans="1:12" ht="28.8" x14ac:dyDescent="0.3">
      <c r="A58" s="109" t="s">
        <v>1331</v>
      </c>
      <c r="B58" s="110">
        <v>43183</v>
      </c>
      <c r="C58" s="111">
        <v>274237</v>
      </c>
      <c r="D58" s="112">
        <v>15</v>
      </c>
      <c r="E58" s="113">
        <v>5.6800000000000003E-2</v>
      </c>
      <c r="F58" s="114">
        <v>54</v>
      </c>
      <c r="G58" s="115">
        <v>48662</v>
      </c>
      <c r="H58" s="107">
        <f t="shared" si="0"/>
        <v>62959.18148668365</v>
      </c>
      <c r="I58" s="107">
        <f t="shared" si="1"/>
        <v>59460.188966884918</v>
      </c>
      <c r="J58" s="107">
        <f t="shared" si="2"/>
        <v>214776.81103311508</v>
      </c>
      <c r="K58" s="166" t="str">
        <f t="shared" si="3"/>
        <v>We can offer you a new loan with a 1% drop in interest. Your new loan will have payments of: $ 2,123 over 15 years.</v>
      </c>
      <c r="L58" s="108" t="str">
        <f t="shared" si="4"/>
        <v>If you pay an additional $150 each month, you will reduce your repayment schedule by: 10 months</v>
      </c>
    </row>
    <row r="59" spans="1:12" ht="15.6" x14ac:dyDescent="0.3">
      <c r="A59" s="100" t="s">
        <v>1332</v>
      </c>
      <c r="B59" s="101">
        <v>31137</v>
      </c>
      <c r="C59" s="102">
        <v>99308</v>
      </c>
      <c r="D59" s="103">
        <v>30</v>
      </c>
      <c r="E59" s="104">
        <v>8.6099999999999996E-2</v>
      </c>
      <c r="F59" s="105">
        <v>360</v>
      </c>
      <c r="G59" s="106">
        <v>42094</v>
      </c>
      <c r="H59" s="107">
        <f t="shared" si="0"/>
        <v>178377.22130652619</v>
      </c>
      <c r="I59" s="107">
        <f t="shared" si="1"/>
        <v>99307.999999999971</v>
      </c>
      <c r="J59" s="107">
        <f t="shared" si="2"/>
        <v>0</v>
      </c>
      <c r="K59" s="166" t="str">
        <f t="shared" si="3"/>
        <v/>
      </c>
      <c r="L59" s="108" t="str">
        <f t="shared" si="4"/>
        <v/>
      </c>
    </row>
    <row r="60" spans="1:12" ht="15.6" x14ac:dyDescent="0.3">
      <c r="A60" s="109" t="s">
        <v>1333</v>
      </c>
      <c r="B60" s="110">
        <v>33610</v>
      </c>
      <c r="C60" s="111">
        <v>1055243</v>
      </c>
      <c r="D60" s="112">
        <v>30</v>
      </c>
      <c r="E60" s="113">
        <v>5.2299999999999999E-2</v>
      </c>
      <c r="F60" s="114">
        <v>360</v>
      </c>
      <c r="G60" s="115">
        <v>44568</v>
      </c>
      <c r="H60" s="107">
        <f t="shared" si="0"/>
        <v>1037806.3187553082</v>
      </c>
      <c r="I60" s="107">
        <f t="shared" si="1"/>
        <v>1055243</v>
      </c>
      <c r="J60" s="107">
        <f t="shared" si="2"/>
        <v>0</v>
      </c>
      <c r="K60" s="166" t="str">
        <f t="shared" si="3"/>
        <v/>
      </c>
      <c r="L60" s="108" t="str">
        <f t="shared" si="4"/>
        <v/>
      </c>
    </row>
    <row r="61" spans="1:12" ht="28.8" x14ac:dyDescent="0.3">
      <c r="A61" s="100" t="s">
        <v>1334</v>
      </c>
      <c r="B61" s="101">
        <v>43415</v>
      </c>
      <c r="C61" s="102">
        <v>192514</v>
      </c>
      <c r="D61" s="103">
        <v>30</v>
      </c>
      <c r="E61" s="104">
        <v>3.8399999999999997E-2</v>
      </c>
      <c r="F61" s="105">
        <v>46</v>
      </c>
      <c r="G61" s="106">
        <v>54373</v>
      </c>
      <c r="H61" s="107">
        <f t="shared" si="0"/>
        <v>27346.962233516781</v>
      </c>
      <c r="I61" s="107">
        <f t="shared" si="1"/>
        <v>14118.468585349685</v>
      </c>
      <c r="J61" s="107">
        <f t="shared" si="2"/>
        <v>178395.53141465032</v>
      </c>
      <c r="K61" s="166" t="str">
        <f t="shared" si="3"/>
        <v>We can offer you a new loan with a 1% drop in interest. Your new loan will have payments of: $ 795 over 30 years.</v>
      </c>
      <c r="L61" s="108" t="str">
        <f t="shared" si="4"/>
        <v>If you pay an additional $150 each month, you will reduce your repayment schedule by: 68 months</v>
      </c>
    </row>
    <row r="62" spans="1:12" ht="28.8" x14ac:dyDescent="0.3">
      <c r="A62" s="109" t="s">
        <v>1335</v>
      </c>
      <c r="B62" s="110">
        <v>36903</v>
      </c>
      <c r="C62" s="111">
        <v>195497</v>
      </c>
      <c r="D62" s="112">
        <v>30</v>
      </c>
      <c r="E62" s="113">
        <v>7.5300000000000006E-2</v>
      </c>
      <c r="F62" s="114">
        <v>260</v>
      </c>
      <c r="G62" s="115">
        <v>47860</v>
      </c>
      <c r="H62" s="107">
        <f t="shared" si="0"/>
        <v>262552.14726179419</v>
      </c>
      <c r="I62" s="107">
        <f t="shared" si="1"/>
        <v>93897.87914193084</v>
      </c>
      <c r="J62" s="107">
        <f t="shared" si="2"/>
        <v>101599.12085806916</v>
      </c>
      <c r="K62" s="166" t="str">
        <f t="shared" si="3"/>
        <v>We can offer you a new loan with a 1% drop in interest. Your new loan will have payments of: $ 1,240 over 30 years.</v>
      </c>
      <c r="L62" s="108" t="str">
        <f t="shared" si="4"/>
        <v>If you pay an additional $150 each month, you will reduce your repayment schedule by: 13 months</v>
      </c>
    </row>
    <row r="63" spans="1:12" ht="28.8" x14ac:dyDescent="0.3">
      <c r="A63" s="100" t="s">
        <v>1336</v>
      </c>
      <c r="B63" s="101">
        <v>37690</v>
      </c>
      <c r="C63" s="102">
        <v>230578</v>
      </c>
      <c r="D63" s="103">
        <v>30</v>
      </c>
      <c r="E63" s="104">
        <v>6.8500000000000005E-2</v>
      </c>
      <c r="F63" s="105">
        <v>234</v>
      </c>
      <c r="G63" s="106">
        <v>48648</v>
      </c>
      <c r="H63" s="107">
        <f t="shared" si="0"/>
        <v>258454.74112254306</v>
      </c>
      <c r="I63" s="107">
        <f t="shared" si="1"/>
        <v>95092.018688833763</v>
      </c>
      <c r="J63" s="107">
        <f t="shared" si="2"/>
        <v>135485.98131116625</v>
      </c>
      <c r="K63" s="166" t="str">
        <f t="shared" si="3"/>
        <v>We can offer you a new loan with a 1% drop in interest. Your new loan will have payments of: $ 1,360 over 30 years.</v>
      </c>
      <c r="L63" s="108" t="str">
        <f t="shared" si="4"/>
        <v>If you pay an additional $150 each month, you will reduce your repayment schedule by: 15 months</v>
      </c>
    </row>
    <row r="64" spans="1:12" ht="15.6" x14ac:dyDescent="0.3">
      <c r="A64" s="109" t="s">
        <v>1337</v>
      </c>
      <c r="B64" s="110">
        <v>38761</v>
      </c>
      <c r="C64" s="111">
        <v>242030</v>
      </c>
      <c r="D64" s="112">
        <v>15</v>
      </c>
      <c r="E64" s="113">
        <v>7.6800000000000007E-2</v>
      </c>
      <c r="F64" s="114">
        <v>180</v>
      </c>
      <c r="G64" s="115">
        <v>44240</v>
      </c>
      <c r="H64" s="107">
        <f t="shared" si="0"/>
        <v>166295.67571891099</v>
      </c>
      <c r="I64" s="107">
        <f t="shared" si="1"/>
        <v>242030</v>
      </c>
      <c r="J64" s="107">
        <f t="shared" si="2"/>
        <v>0</v>
      </c>
      <c r="K64" s="166" t="str">
        <f t="shared" si="3"/>
        <v/>
      </c>
      <c r="L64" s="108" t="str">
        <f t="shared" si="4"/>
        <v/>
      </c>
    </row>
    <row r="65" spans="1:12" ht="28.8" x14ac:dyDescent="0.3">
      <c r="A65" s="100" t="s">
        <v>1338</v>
      </c>
      <c r="B65" s="101">
        <v>42908</v>
      </c>
      <c r="C65" s="102">
        <v>165130</v>
      </c>
      <c r="D65" s="103">
        <v>30</v>
      </c>
      <c r="E65" s="104">
        <v>5.8700000000000002E-2</v>
      </c>
      <c r="F65" s="105">
        <v>63</v>
      </c>
      <c r="G65" s="106">
        <v>53865</v>
      </c>
      <c r="H65" s="107">
        <f t="shared" si="0"/>
        <v>49106.425721693457</v>
      </c>
      <c r="I65" s="107">
        <f t="shared" si="1"/>
        <v>12399.131524926257</v>
      </c>
      <c r="J65" s="107">
        <f t="shared" si="2"/>
        <v>152730.86847507374</v>
      </c>
      <c r="K65" s="166" t="str">
        <f t="shared" si="3"/>
        <v>We can offer you a new loan with a 1% drop in interest. Your new loan will have payments of: $ 873 over 30 years.</v>
      </c>
      <c r="L65" s="108" t="str">
        <f t="shared" si="4"/>
        <v>If you pay an additional $150 each month, you will reduce your repayment schedule by: 73 months</v>
      </c>
    </row>
    <row r="66" spans="1:12" ht="28.8" x14ac:dyDescent="0.3">
      <c r="A66" s="109" t="s">
        <v>1339</v>
      </c>
      <c r="B66" s="110">
        <v>37479</v>
      </c>
      <c r="C66" s="111">
        <v>165029</v>
      </c>
      <c r="D66" s="112">
        <v>30</v>
      </c>
      <c r="E66" s="113">
        <v>5.16E-2</v>
      </c>
      <c r="F66" s="114">
        <v>241</v>
      </c>
      <c r="G66" s="115">
        <v>48437</v>
      </c>
      <c r="H66" s="107">
        <f t="shared" si="0"/>
        <v>136271.58227530995</v>
      </c>
      <c r="I66" s="107">
        <f t="shared" si="1"/>
        <v>81139.013412242086</v>
      </c>
      <c r="J66" s="107">
        <f t="shared" si="2"/>
        <v>83889.986587757914</v>
      </c>
      <c r="K66" s="166" t="str">
        <f t="shared" si="3"/>
        <v>We can offer you a new loan with a 1% drop in interest. Your new loan will have payments of: $ 803 over 30 years.</v>
      </c>
      <c r="L66" s="108" t="str">
        <f t="shared" si="4"/>
        <v>If you pay an additional $150 each month, you will reduce your repayment schedule by: 21 months</v>
      </c>
    </row>
    <row r="67" spans="1:12" ht="28.8" x14ac:dyDescent="0.3">
      <c r="A67" s="100" t="s">
        <v>1340</v>
      </c>
      <c r="B67" s="101">
        <v>39792</v>
      </c>
      <c r="C67" s="102">
        <v>171136</v>
      </c>
      <c r="D67" s="103">
        <v>15</v>
      </c>
      <c r="E67" s="104">
        <v>6.2E-2</v>
      </c>
      <c r="F67" s="105">
        <v>165</v>
      </c>
      <c r="G67" s="106">
        <v>45270</v>
      </c>
      <c r="H67" s="107">
        <f t="shared" si="0"/>
        <v>91269.01031414335</v>
      </c>
      <c r="I67" s="107">
        <f t="shared" si="1"/>
        <v>150076.4330856794</v>
      </c>
      <c r="J67" s="107">
        <f t="shared" si="2"/>
        <v>21059.566914320603</v>
      </c>
      <c r="K67" s="166" t="str">
        <f t="shared" si="3"/>
        <v>We can offer you a new loan with a 1% drop in interest. Your new loan will have payments of: $ 1,371 over 15 years.</v>
      </c>
      <c r="L67" s="108" t="str">
        <f t="shared" si="4"/>
        <v>If you pay an additional $150 each month, you will reduce your repayment schedule by: 1 months</v>
      </c>
    </row>
    <row r="68" spans="1:12" ht="28.8" x14ac:dyDescent="0.3">
      <c r="A68" s="109" t="s">
        <v>1341</v>
      </c>
      <c r="B68" s="110">
        <v>44753</v>
      </c>
      <c r="C68" s="111">
        <v>226470</v>
      </c>
      <c r="D68" s="112">
        <v>30</v>
      </c>
      <c r="E68" s="113">
        <v>5.8800000000000005E-2</v>
      </c>
      <c r="F68" s="114">
        <v>2</v>
      </c>
      <c r="G68" s="115">
        <v>55711</v>
      </c>
      <c r="H68" s="107">
        <f t="shared" si="0"/>
        <v>2218.2756858333123</v>
      </c>
      <c r="I68" s="107">
        <f t="shared" si="1"/>
        <v>462.48303526376213</v>
      </c>
      <c r="J68" s="107">
        <f t="shared" si="2"/>
        <v>226007.51696473625</v>
      </c>
      <c r="K68" s="166" t="str">
        <f t="shared" si="3"/>
        <v>We can offer you a new loan with a 1% drop in interest. Your new loan will have payments of: $ 1,199 over 30 years.</v>
      </c>
      <c r="L68" s="108" t="str">
        <f t="shared" si="4"/>
        <v>If you pay an additional $150 each month, you will reduce your repayment schedule by: 79 months</v>
      </c>
    </row>
    <row r="69" spans="1:12" ht="28.8" x14ac:dyDescent="0.3">
      <c r="A69" s="100" t="s">
        <v>1342</v>
      </c>
      <c r="B69" s="101">
        <v>35790</v>
      </c>
      <c r="C69" s="102">
        <v>476624</v>
      </c>
      <c r="D69" s="103">
        <v>30</v>
      </c>
      <c r="E69" s="104">
        <v>7.1500000000000008E-2</v>
      </c>
      <c r="F69" s="105">
        <v>297</v>
      </c>
      <c r="G69" s="106">
        <v>46747</v>
      </c>
      <c r="H69" s="107">
        <f t="shared" si="0"/>
        <v>648139.71193820587</v>
      </c>
      <c r="I69" s="107">
        <f t="shared" si="1"/>
        <v>307948.04518045497</v>
      </c>
      <c r="J69" s="107">
        <f t="shared" si="2"/>
        <v>168675.95481954503</v>
      </c>
      <c r="K69" s="166" t="str">
        <f t="shared" si="3"/>
        <v>We can offer you a new loan with a 1% drop in interest. Your new loan will have payments of: $ 2,904 over 30 years.</v>
      </c>
      <c r="L69" s="108" t="str">
        <f t="shared" si="4"/>
        <v>If you pay an additional $150 each month, you will reduce your repayment schedule by: 3 months</v>
      </c>
    </row>
    <row r="70" spans="1:12" ht="15.6" x14ac:dyDescent="0.3">
      <c r="A70" s="109" t="s">
        <v>1343</v>
      </c>
      <c r="B70" s="110">
        <v>33309</v>
      </c>
      <c r="C70" s="111">
        <v>745979</v>
      </c>
      <c r="D70" s="112">
        <v>30</v>
      </c>
      <c r="E70" s="113">
        <v>5.3200000000000004E-2</v>
      </c>
      <c r="F70" s="114">
        <v>360</v>
      </c>
      <c r="G70" s="115">
        <v>44267</v>
      </c>
      <c r="H70" s="107">
        <f t="shared" ref="H70:H133" si="5">-CUMIPMT(E70/12,D70*12,C70,1,F70,0)</f>
        <v>748642.35485253925</v>
      </c>
      <c r="I70" s="107">
        <f t="shared" ref="I70:I133" si="6">-CUMPRINC(E70/12,D70*12,C70,1,F70,0)</f>
        <v>745979</v>
      </c>
      <c r="J70" s="107">
        <f t="shared" ref="J70:J133" si="7">C70-I70</f>
        <v>0</v>
      </c>
      <c r="K70" s="166" t="str">
        <f t="shared" ref="K70:K133" si="8">IF(J70=0,"",_xlfn.CONCAT("We can offer you a new loan with a 1% drop in interest. Your new loan will have payments of: ",TEXT(-PMT((E70-1%)/12,D70*12,C70),"$# ##0,00")," over ",D70," years."))</f>
        <v/>
      </c>
      <c r="L70" s="108" t="str">
        <f t="shared" ref="L70:L133" si="9">IF(J70=0,"",_xlfn.CONCAT("If you pay an additional $150 each month, you will reduce your repayment schedule by: ",TRUNC(D70*12-F70-NPER(E70/12,(PMT(E70/12,D70*12,C70,0,0)-150),J70,0,0),0)," months"))</f>
        <v/>
      </c>
    </row>
    <row r="71" spans="1:12" ht="28.8" x14ac:dyDescent="0.3">
      <c r="A71" s="100" t="s">
        <v>1344</v>
      </c>
      <c r="B71" s="101">
        <v>39729</v>
      </c>
      <c r="C71" s="102">
        <v>169880</v>
      </c>
      <c r="D71" s="103">
        <v>30</v>
      </c>
      <c r="E71" s="104">
        <v>6.7599999999999993E-2</v>
      </c>
      <c r="F71" s="105">
        <v>167</v>
      </c>
      <c r="G71" s="106">
        <v>50686</v>
      </c>
      <c r="H71" s="107">
        <f t="shared" si="5"/>
        <v>143895.80435323415</v>
      </c>
      <c r="I71" s="107">
        <f t="shared" si="6"/>
        <v>40299.837212825951</v>
      </c>
      <c r="J71" s="107">
        <f t="shared" si="7"/>
        <v>129580.16278717405</v>
      </c>
      <c r="K71" s="166" t="str">
        <f t="shared" si="8"/>
        <v>We can offer you a new loan with a 1% drop in interest. Your new loan will have payments of: $ 992 over 30 years.</v>
      </c>
      <c r="L71" s="108" t="str">
        <f t="shared" si="9"/>
        <v>If you pay an additional $150 each month, you will reduce your repayment schedule by: 37 months</v>
      </c>
    </row>
    <row r="72" spans="1:12" ht="15.6" x14ac:dyDescent="0.3">
      <c r="A72" s="109" t="s">
        <v>1345</v>
      </c>
      <c r="B72" s="110">
        <v>30831</v>
      </c>
      <c r="C72" s="111">
        <v>122636</v>
      </c>
      <c r="D72" s="112">
        <v>30</v>
      </c>
      <c r="E72" s="113">
        <v>6.3600000000000004E-2</v>
      </c>
      <c r="F72" s="114">
        <v>360</v>
      </c>
      <c r="G72" s="115">
        <v>41788</v>
      </c>
      <c r="H72" s="107">
        <f t="shared" si="5"/>
        <v>152363.08805466478</v>
      </c>
      <c r="I72" s="107">
        <f t="shared" si="6"/>
        <v>122636.00000000001</v>
      </c>
      <c r="J72" s="107">
        <f t="shared" si="7"/>
        <v>0</v>
      </c>
      <c r="K72" s="166" t="str">
        <f t="shared" si="8"/>
        <v/>
      </c>
      <c r="L72" s="108" t="str">
        <f t="shared" si="9"/>
        <v/>
      </c>
    </row>
    <row r="73" spans="1:12" ht="15.6" x14ac:dyDescent="0.3">
      <c r="A73" s="100" t="s">
        <v>1346</v>
      </c>
      <c r="B73" s="101">
        <v>34977</v>
      </c>
      <c r="C73" s="102">
        <v>76059</v>
      </c>
      <c r="D73" s="103">
        <v>20</v>
      </c>
      <c r="E73" s="104">
        <v>6.6400000000000001E-2</v>
      </c>
      <c r="F73" s="105">
        <v>240</v>
      </c>
      <c r="G73" s="106">
        <v>42282</v>
      </c>
      <c r="H73" s="107">
        <f t="shared" si="5"/>
        <v>61547.824830544036</v>
      </c>
      <c r="I73" s="107">
        <f t="shared" si="6"/>
        <v>76059</v>
      </c>
      <c r="J73" s="107">
        <f t="shared" si="7"/>
        <v>0</v>
      </c>
      <c r="K73" s="166" t="str">
        <f t="shared" si="8"/>
        <v/>
      </c>
      <c r="L73" s="108" t="str">
        <f t="shared" si="9"/>
        <v/>
      </c>
    </row>
    <row r="74" spans="1:12" ht="15.6" x14ac:dyDescent="0.3">
      <c r="A74" s="109" t="s">
        <v>1347</v>
      </c>
      <c r="B74" s="110">
        <v>31776</v>
      </c>
      <c r="C74" s="111">
        <v>225846</v>
      </c>
      <c r="D74" s="112">
        <v>30</v>
      </c>
      <c r="E74" s="113">
        <v>7.4500000000000011E-2</v>
      </c>
      <c r="F74" s="114">
        <v>360</v>
      </c>
      <c r="G74" s="115">
        <v>42734</v>
      </c>
      <c r="H74" s="107">
        <f t="shared" si="5"/>
        <v>339866.20503603248</v>
      </c>
      <c r="I74" s="107">
        <f t="shared" si="6"/>
        <v>225846</v>
      </c>
      <c r="J74" s="107">
        <f t="shared" si="7"/>
        <v>0</v>
      </c>
      <c r="K74" s="166" t="str">
        <f t="shared" si="8"/>
        <v/>
      </c>
      <c r="L74" s="108" t="str">
        <f t="shared" si="9"/>
        <v/>
      </c>
    </row>
    <row r="75" spans="1:12" ht="28.8" x14ac:dyDescent="0.3">
      <c r="A75" s="100" t="s">
        <v>1348</v>
      </c>
      <c r="B75" s="101">
        <v>42312</v>
      </c>
      <c r="C75" s="102">
        <v>168208</v>
      </c>
      <c r="D75" s="103">
        <v>15</v>
      </c>
      <c r="E75" s="104">
        <v>4.5999999999999999E-2</v>
      </c>
      <c r="F75" s="105">
        <v>82</v>
      </c>
      <c r="G75" s="106">
        <v>47791</v>
      </c>
      <c r="H75" s="107">
        <f t="shared" si="5"/>
        <v>43676.195772482177</v>
      </c>
      <c r="I75" s="107">
        <f t="shared" si="6"/>
        <v>62546.049462025978</v>
      </c>
      <c r="J75" s="107">
        <f t="shared" si="7"/>
        <v>105661.95053797401</v>
      </c>
      <c r="K75" s="166" t="str">
        <f t="shared" si="8"/>
        <v>We can offer you a new loan with a 1% drop in interest. Your new loan will have payments of: $ 1,211 over 15 years.</v>
      </c>
      <c r="L75" s="108" t="str">
        <f t="shared" si="9"/>
        <v>If you pay an additional $150 each month, you will reduce your repayment schedule by: 12 months</v>
      </c>
    </row>
    <row r="76" spans="1:12" ht="28.8" x14ac:dyDescent="0.3">
      <c r="A76" s="109" t="s">
        <v>1349</v>
      </c>
      <c r="B76" s="110">
        <v>38256</v>
      </c>
      <c r="C76" s="111">
        <v>148303</v>
      </c>
      <c r="D76" s="112">
        <v>30</v>
      </c>
      <c r="E76" s="113">
        <v>5.62E-2</v>
      </c>
      <c r="F76" s="114">
        <v>216</v>
      </c>
      <c r="G76" s="115">
        <v>49213</v>
      </c>
      <c r="H76" s="107">
        <f t="shared" si="5"/>
        <v>125222.43101480423</v>
      </c>
      <c r="I76" s="107">
        <f t="shared" si="6"/>
        <v>59079.052905606775</v>
      </c>
      <c r="J76" s="107">
        <f t="shared" si="7"/>
        <v>89223.947094393225</v>
      </c>
      <c r="K76" s="166" t="str">
        <f t="shared" si="8"/>
        <v>We can offer you a new loan with a 1% drop in interest. Your new loan will have payments of: $ 762 over 30 years.</v>
      </c>
      <c r="L76" s="108" t="str">
        <f t="shared" si="9"/>
        <v>If you pay an additional $150 each month, you will reduce your repayment schedule by: 28 months</v>
      </c>
    </row>
    <row r="77" spans="1:12" ht="15.6" x14ac:dyDescent="0.3">
      <c r="A77" s="100" t="s">
        <v>1350</v>
      </c>
      <c r="B77" s="101">
        <v>32545</v>
      </c>
      <c r="C77" s="102">
        <v>178372</v>
      </c>
      <c r="D77" s="103">
        <v>30</v>
      </c>
      <c r="E77" s="104">
        <v>6.0399999999999995E-2</v>
      </c>
      <c r="F77" s="105">
        <v>360</v>
      </c>
      <c r="G77" s="106">
        <v>43502</v>
      </c>
      <c r="H77" s="107">
        <f t="shared" si="5"/>
        <v>208275.82028064789</v>
      </c>
      <c r="I77" s="107">
        <f t="shared" si="6"/>
        <v>178372</v>
      </c>
      <c r="J77" s="107">
        <f t="shared" si="7"/>
        <v>0</v>
      </c>
      <c r="K77" s="166" t="str">
        <f t="shared" si="8"/>
        <v/>
      </c>
      <c r="L77" s="108" t="str">
        <f t="shared" si="9"/>
        <v/>
      </c>
    </row>
    <row r="78" spans="1:12" ht="28.8" x14ac:dyDescent="0.3">
      <c r="A78" s="109" t="s">
        <v>1351</v>
      </c>
      <c r="B78" s="110">
        <v>36954</v>
      </c>
      <c r="C78" s="111">
        <v>218410</v>
      </c>
      <c r="D78" s="112">
        <v>30</v>
      </c>
      <c r="E78" s="113">
        <v>6.8599999999999994E-2</v>
      </c>
      <c r="F78" s="114">
        <v>258</v>
      </c>
      <c r="G78" s="115">
        <v>47911</v>
      </c>
      <c r="H78" s="107">
        <f t="shared" si="5"/>
        <v>261695.66952327904</v>
      </c>
      <c r="I78" s="107">
        <f t="shared" si="6"/>
        <v>107917.66568232831</v>
      </c>
      <c r="J78" s="107">
        <f t="shared" si="7"/>
        <v>110492.33431767169</v>
      </c>
      <c r="K78" s="166" t="str">
        <f t="shared" si="8"/>
        <v>We can offer you a new loan with a 1% drop in interest. Your new loan will have payments of: $ 1,290 over 30 years.</v>
      </c>
      <c r="L78" s="108" t="str">
        <f t="shared" si="9"/>
        <v>If you pay an additional $150 each month, you will reduce your repayment schedule by: 12 months</v>
      </c>
    </row>
    <row r="79" spans="1:12" ht="15.6" x14ac:dyDescent="0.3">
      <c r="A79" s="100" t="s">
        <v>1352</v>
      </c>
      <c r="B79" s="101">
        <v>36673</v>
      </c>
      <c r="C79" s="102">
        <v>345921</v>
      </c>
      <c r="D79" s="103">
        <v>15</v>
      </c>
      <c r="E79" s="104">
        <v>6.9599999999999995E-2</v>
      </c>
      <c r="F79" s="105">
        <v>180</v>
      </c>
      <c r="G79" s="106">
        <v>42151</v>
      </c>
      <c r="H79" s="107">
        <f t="shared" si="5"/>
        <v>212349.90861270262</v>
      </c>
      <c r="I79" s="107">
        <f t="shared" si="6"/>
        <v>345921</v>
      </c>
      <c r="J79" s="107">
        <f t="shared" si="7"/>
        <v>0</v>
      </c>
      <c r="K79" s="166" t="str">
        <f t="shared" si="8"/>
        <v/>
      </c>
      <c r="L79" s="108" t="str">
        <f t="shared" si="9"/>
        <v/>
      </c>
    </row>
    <row r="80" spans="1:12" ht="28.8" x14ac:dyDescent="0.3">
      <c r="A80" s="109" t="s">
        <v>1353</v>
      </c>
      <c r="B80" s="110">
        <v>41051</v>
      </c>
      <c r="C80" s="111">
        <v>910124</v>
      </c>
      <c r="D80" s="112">
        <v>15</v>
      </c>
      <c r="E80" s="113">
        <v>4.48E-2</v>
      </c>
      <c r="F80" s="114">
        <v>124</v>
      </c>
      <c r="G80" s="115">
        <v>46529</v>
      </c>
      <c r="H80" s="107">
        <f t="shared" si="5"/>
        <v>302835.32789687708</v>
      </c>
      <c r="I80" s="107">
        <f t="shared" si="6"/>
        <v>559347.62144034589</v>
      </c>
      <c r="J80" s="107">
        <f t="shared" si="7"/>
        <v>350776.37855965411</v>
      </c>
      <c r="K80" s="166" t="str">
        <f t="shared" si="8"/>
        <v>We can offer you a new loan with a 1% drop in interest. Your new loan will have payments of: $ 6,497 over 15 years.</v>
      </c>
      <c r="L80" s="108" t="str">
        <f t="shared" si="9"/>
        <v>If you pay an additional $150 each month, you will reduce your repayment schedule by: 1 months</v>
      </c>
    </row>
    <row r="81" spans="1:12" ht="28.8" x14ac:dyDescent="0.3">
      <c r="A81" s="100" t="s">
        <v>1354</v>
      </c>
      <c r="B81" s="101">
        <v>41130</v>
      </c>
      <c r="C81" s="102">
        <v>169222</v>
      </c>
      <c r="D81" s="103">
        <v>20</v>
      </c>
      <c r="E81" s="104">
        <v>3.39E-2</v>
      </c>
      <c r="F81" s="105">
        <v>121</v>
      </c>
      <c r="G81" s="106">
        <v>48435</v>
      </c>
      <c r="H81" s="107">
        <f t="shared" si="5"/>
        <v>46479.980296772061</v>
      </c>
      <c r="I81" s="107">
        <f t="shared" si="6"/>
        <v>71117.650405447013</v>
      </c>
      <c r="J81" s="107">
        <f t="shared" si="7"/>
        <v>98104.349594552987</v>
      </c>
      <c r="K81" s="166" t="str">
        <f t="shared" si="8"/>
        <v>We can offer you a new loan with a 1% drop in interest. Your new loan will have payments of: $ 888 over 20 years.</v>
      </c>
      <c r="L81" s="108" t="str">
        <f t="shared" si="9"/>
        <v>If you pay an additional $150 each month, you will reduce your repayment schedule by: 18 months</v>
      </c>
    </row>
    <row r="82" spans="1:12" ht="15.6" x14ac:dyDescent="0.3">
      <c r="A82" s="109" t="s">
        <v>1355</v>
      </c>
      <c r="B82" s="110">
        <v>30771</v>
      </c>
      <c r="C82" s="111">
        <v>776618</v>
      </c>
      <c r="D82" s="112">
        <v>30</v>
      </c>
      <c r="E82" s="113">
        <v>7.7900000000000011E-2</v>
      </c>
      <c r="F82" s="114">
        <v>360</v>
      </c>
      <c r="G82" s="115">
        <v>41728</v>
      </c>
      <c r="H82" s="107">
        <f t="shared" si="5"/>
        <v>1234078.6860746974</v>
      </c>
      <c r="I82" s="107">
        <f t="shared" si="6"/>
        <v>776617.99999999988</v>
      </c>
      <c r="J82" s="107">
        <f t="shared" si="7"/>
        <v>0</v>
      </c>
      <c r="K82" s="166" t="str">
        <f t="shared" si="8"/>
        <v/>
      </c>
      <c r="L82" s="108" t="str">
        <f t="shared" si="9"/>
        <v/>
      </c>
    </row>
    <row r="83" spans="1:12" ht="15.6" x14ac:dyDescent="0.3">
      <c r="A83" s="100" t="s">
        <v>1356</v>
      </c>
      <c r="B83" s="101">
        <v>32446</v>
      </c>
      <c r="C83" s="102">
        <v>223639</v>
      </c>
      <c r="D83" s="103">
        <v>20</v>
      </c>
      <c r="E83" s="104">
        <v>7.8400000000000011E-2</v>
      </c>
      <c r="F83" s="105">
        <v>240</v>
      </c>
      <c r="G83" s="106">
        <v>39751</v>
      </c>
      <c r="H83" s="107">
        <f t="shared" si="5"/>
        <v>219976.65019142584</v>
      </c>
      <c r="I83" s="107">
        <f t="shared" si="6"/>
        <v>223639.00000000003</v>
      </c>
      <c r="J83" s="107">
        <f t="shared" si="7"/>
        <v>0</v>
      </c>
      <c r="K83" s="166" t="str">
        <f t="shared" si="8"/>
        <v/>
      </c>
      <c r="L83" s="108" t="str">
        <f t="shared" si="9"/>
        <v/>
      </c>
    </row>
    <row r="84" spans="1:12" ht="28.8" x14ac:dyDescent="0.3">
      <c r="A84" s="109" t="s">
        <v>1357</v>
      </c>
      <c r="B84" s="110">
        <v>33927</v>
      </c>
      <c r="C84" s="111">
        <v>846595</v>
      </c>
      <c r="D84" s="112">
        <v>30</v>
      </c>
      <c r="E84" s="113">
        <v>6.7900000000000002E-2</v>
      </c>
      <c r="F84" s="114">
        <v>358</v>
      </c>
      <c r="G84" s="115">
        <v>44884</v>
      </c>
      <c r="H84" s="107">
        <f t="shared" si="5"/>
        <v>1138182.1680789138</v>
      </c>
      <c r="I84" s="107">
        <f t="shared" si="6"/>
        <v>835660.83511288662</v>
      </c>
      <c r="J84" s="107">
        <f t="shared" si="7"/>
        <v>10934.16488711338</v>
      </c>
      <c r="K84" s="166" t="str">
        <f t="shared" si="8"/>
        <v>We can offer you a new loan with a 1% drop in interest. Your new loan will have payments of: $ 4,962 over 30 years.</v>
      </c>
      <c r="L84" s="108" t="str">
        <f t="shared" si="9"/>
        <v>If you pay an additional $150 each month, you will reduce your repayment schedule by: 0 months</v>
      </c>
    </row>
    <row r="85" spans="1:12" ht="28.8" x14ac:dyDescent="0.3">
      <c r="A85" s="100" t="s">
        <v>1358</v>
      </c>
      <c r="B85" s="101">
        <v>42776</v>
      </c>
      <c r="C85" s="102">
        <v>1013246</v>
      </c>
      <c r="D85" s="103">
        <v>15</v>
      </c>
      <c r="E85" s="104">
        <v>3.5199999999999995E-2</v>
      </c>
      <c r="F85" s="105">
        <v>67</v>
      </c>
      <c r="G85" s="106">
        <v>48254</v>
      </c>
      <c r="H85" s="107">
        <f t="shared" si="5"/>
        <v>169519.19431698363</v>
      </c>
      <c r="I85" s="107">
        <f t="shared" si="6"/>
        <v>316463.59587753355</v>
      </c>
      <c r="J85" s="107">
        <f t="shared" si="7"/>
        <v>696782.40412246645</v>
      </c>
      <c r="K85" s="166" t="str">
        <f t="shared" si="8"/>
        <v>We can offer you a new loan with a 1% drop in interest. Your new loan will have payments of: $ 6,766 over 15 years.</v>
      </c>
      <c r="L85" s="108" t="str">
        <f t="shared" si="9"/>
        <v>If you pay an additional $150 each month, you will reduce your repayment schedule by: 2 months</v>
      </c>
    </row>
    <row r="86" spans="1:12" ht="28.8" x14ac:dyDescent="0.3">
      <c r="A86" s="109" t="s">
        <v>1359</v>
      </c>
      <c r="B86" s="110">
        <v>41071</v>
      </c>
      <c r="C86" s="111">
        <v>164062</v>
      </c>
      <c r="D86" s="112">
        <v>15</v>
      </c>
      <c r="E86" s="113">
        <v>3.0300000000000001E-2</v>
      </c>
      <c r="F86" s="114">
        <v>123</v>
      </c>
      <c r="G86" s="115">
        <v>46549</v>
      </c>
      <c r="H86" s="107">
        <f t="shared" si="5"/>
        <v>35789.044353470759</v>
      </c>
      <c r="I86" s="107">
        <f t="shared" si="6"/>
        <v>103859.09171184234</v>
      </c>
      <c r="J86" s="107">
        <f t="shared" si="7"/>
        <v>60202.908288157661</v>
      </c>
      <c r="K86" s="166" t="str">
        <f t="shared" si="8"/>
        <v>We can offer you a new loan with a 1% drop in interest. Your new loan will have payments of: $ 1,058 over 15 years.</v>
      </c>
      <c r="L86" s="108" t="str">
        <f t="shared" si="9"/>
        <v>If you pay an additional $150 each month, you will reduce your repayment schedule by: 7 months</v>
      </c>
    </row>
    <row r="87" spans="1:12" ht="28.8" x14ac:dyDescent="0.3">
      <c r="A87" s="100" t="s">
        <v>1360</v>
      </c>
      <c r="B87" s="101">
        <v>43601</v>
      </c>
      <c r="C87" s="102">
        <v>109997</v>
      </c>
      <c r="D87" s="103">
        <v>20</v>
      </c>
      <c r="E87" s="104">
        <v>4.1099999999999998E-2</v>
      </c>
      <c r="F87" s="105">
        <v>40</v>
      </c>
      <c r="G87" s="106">
        <v>50906</v>
      </c>
      <c r="H87" s="107">
        <f t="shared" si="5"/>
        <v>14242.809177719642</v>
      </c>
      <c r="I87" s="107">
        <f t="shared" si="6"/>
        <v>12675.315926644405</v>
      </c>
      <c r="J87" s="107">
        <f t="shared" si="7"/>
        <v>97321.684073355602</v>
      </c>
      <c r="K87" s="166" t="str">
        <f t="shared" si="8"/>
        <v>We can offer you a new loan with a 1% drop in interest. Your new loan will have payments of: $ 616 over 20 years.</v>
      </c>
      <c r="L87" s="108" t="str">
        <f t="shared" si="9"/>
        <v>If you pay an additional $150 each month, you will reduce your repayment schedule by: 48 months</v>
      </c>
    </row>
    <row r="88" spans="1:12" ht="28.8" x14ac:dyDescent="0.3">
      <c r="A88" s="109" t="s">
        <v>1361</v>
      </c>
      <c r="B88" s="110">
        <v>40773</v>
      </c>
      <c r="C88" s="111">
        <v>212381</v>
      </c>
      <c r="D88" s="112">
        <v>15</v>
      </c>
      <c r="E88" s="113">
        <v>3.6199999999999996E-2</v>
      </c>
      <c r="F88" s="114">
        <v>133</v>
      </c>
      <c r="G88" s="115">
        <v>46252</v>
      </c>
      <c r="H88" s="107">
        <f t="shared" si="5"/>
        <v>58204.973504036898</v>
      </c>
      <c r="I88" s="107">
        <f t="shared" si="6"/>
        <v>145394.21686697184</v>
      </c>
      <c r="J88" s="107">
        <f t="shared" si="7"/>
        <v>66986.783133028162</v>
      </c>
      <c r="K88" s="166" t="str">
        <f t="shared" si="8"/>
        <v>We can offer you a new loan with a 1% drop in interest. Your new loan will have payments of: $ 1,428 over 15 years.</v>
      </c>
      <c r="L88" s="108" t="str">
        <f t="shared" si="9"/>
        <v>If you pay an additional $150 each month, you will reduce your repayment schedule by: 4 months</v>
      </c>
    </row>
    <row r="89" spans="1:12" ht="28.8" x14ac:dyDescent="0.3">
      <c r="A89" s="100" t="s">
        <v>1362</v>
      </c>
      <c r="B89" s="101">
        <v>41605</v>
      </c>
      <c r="C89" s="102">
        <v>85526</v>
      </c>
      <c r="D89" s="103">
        <v>30</v>
      </c>
      <c r="E89" s="104">
        <v>5.9900000000000002E-2</v>
      </c>
      <c r="F89" s="105">
        <v>106</v>
      </c>
      <c r="G89" s="106">
        <v>52562</v>
      </c>
      <c r="H89" s="107">
        <f t="shared" si="5"/>
        <v>42414.976111657408</v>
      </c>
      <c r="I89" s="107">
        <f t="shared" si="6"/>
        <v>11880.539829941477</v>
      </c>
      <c r="J89" s="107">
        <f t="shared" si="7"/>
        <v>73645.460170058519</v>
      </c>
      <c r="K89" s="166" t="str">
        <f t="shared" si="8"/>
        <v>We can offer you a new loan with a 1% drop in interest. Your new loan will have payments of: $ 459 over 30 years.</v>
      </c>
      <c r="L89" s="108" t="str">
        <f t="shared" si="9"/>
        <v>If you pay an additional $150 each month, you will reduce your repayment schedule by: 91 months</v>
      </c>
    </row>
    <row r="90" spans="1:12" ht="15.6" x14ac:dyDescent="0.3">
      <c r="A90" s="109" t="s">
        <v>1363</v>
      </c>
      <c r="B90" s="110">
        <v>33300</v>
      </c>
      <c r="C90" s="111">
        <v>128109</v>
      </c>
      <c r="D90" s="112">
        <v>15</v>
      </c>
      <c r="E90" s="113">
        <v>7.2900000000000006E-2</v>
      </c>
      <c r="F90" s="114">
        <v>180</v>
      </c>
      <c r="G90" s="115">
        <v>38779</v>
      </c>
      <c r="H90" s="107">
        <f t="shared" si="5"/>
        <v>82913.987707532258</v>
      </c>
      <c r="I90" s="107">
        <f t="shared" si="6"/>
        <v>128108.99999999999</v>
      </c>
      <c r="J90" s="107">
        <f t="shared" si="7"/>
        <v>0</v>
      </c>
      <c r="K90" s="166" t="str">
        <f t="shared" si="8"/>
        <v/>
      </c>
      <c r="L90" s="108" t="str">
        <f t="shared" si="9"/>
        <v/>
      </c>
    </row>
    <row r="91" spans="1:12" ht="15.6" x14ac:dyDescent="0.3">
      <c r="A91" s="100" t="s">
        <v>1364</v>
      </c>
      <c r="B91" s="101">
        <v>32801</v>
      </c>
      <c r="C91" s="102">
        <v>163356</v>
      </c>
      <c r="D91" s="103">
        <v>30</v>
      </c>
      <c r="E91" s="104">
        <v>8.1200000000000008E-2</v>
      </c>
      <c r="F91" s="105">
        <v>360</v>
      </c>
      <c r="G91" s="106">
        <v>43758</v>
      </c>
      <c r="H91" s="107">
        <f t="shared" si="5"/>
        <v>273087.09240335843</v>
      </c>
      <c r="I91" s="107">
        <f t="shared" si="6"/>
        <v>163355.99999999997</v>
      </c>
      <c r="J91" s="107">
        <f t="shared" si="7"/>
        <v>0</v>
      </c>
      <c r="K91" s="166" t="str">
        <f t="shared" si="8"/>
        <v/>
      </c>
      <c r="L91" s="108" t="str">
        <f t="shared" si="9"/>
        <v/>
      </c>
    </row>
    <row r="92" spans="1:12" ht="15.6" x14ac:dyDescent="0.3">
      <c r="A92" s="109" t="s">
        <v>1365</v>
      </c>
      <c r="B92" s="110">
        <v>33300</v>
      </c>
      <c r="C92" s="111">
        <v>78578</v>
      </c>
      <c r="D92" s="112">
        <v>30</v>
      </c>
      <c r="E92" s="113">
        <v>5.2000000000000005E-2</v>
      </c>
      <c r="F92" s="114">
        <v>360</v>
      </c>
      <c r="G92" s="115">
        <v>44258</v>
      </c>
      <c r="H92" s="107">
        <f t="shared" si="5"/>
        <v>76754.92530102111</v>
      </c>
      <c r="I92" s="107">
        <f t="shared" si="6"/>
        <v>78578</v>
      </c>
      <c r="J92" s="107">
        <f t="shared" si="7"/>
        <v>0</v>
      </c>
      <c r="K92" s="166" t="str">
        <f t="shared" si="8"/>
        <v/>
      </c>
      <c r="L92" s="108" t="str">
        <f t="shared" si="9"/>
        <v/>
      </c>
    </row>
    <row r="93" spans="1:12" ht="28.8" x14ac:dyDescent="0.3">
      <c r="A93" s="100" t="s">
        <v>1366</v>
      </c>
      <c r="B93" s="101">
        <v>37088</v>
      </c>
      <c r="C93" s="102">
        <v>502487</v>
      </c>
      <c r="D93" s="103">
        <v>30</v>
      </c>
      <c r="E93" s="104">
        <v>6.6199999999999995E-2</v>
      </c>
      <c r="F93" s="105">
        <v>254</v>
      </c>
      <c r="G93" s="106">
        <v>48045</v>
      </c>
      <c r="H93" s="107">
        <f t="shared" si="5"/>
        <v>571907.91052854061</v>
      </c>
      <c r="I93" s="107">
        <f t="shared" si="6"/>
        <v>244909.92921067015</v>
      </c>
      <c r="J93" s="107">
        <f t="shared" si="7"/>
        <v>257577.07078932985</v>
      </c>
      <c r="K93" s="166" t="str">
        <f t="shared" si="8"/>
        <v>We can offer you a new loan with a 1% drop in interest. Your new loan will have payments of: $ 2,891 over 30 years.</v>
      </c>
      <c r="L93" s="108" t="str">
        <f t="shared" si="9"/>
        <v>If you pay an additional $150 each month, you will reduce your repayment schedule by: 6 months</v>
      </c>
    </row>
    <row r="94" spans="1:12" ht="28.8" x14ac:dyDescent="0.3">
      <c r="A94" s="109" t="s">
        <v>1367</v>
      </c>
      <c r="B94" s="110">
        <v>34537</v>
      </c>
      <c r="C94" s="111">
        <v>169620</v>
      </c>
      <c r="D94" s="112">
        <v>30</v>
      </c>
      <c r="E94" s="113">
        <v>5.5800000000000002E-2</v>
      </c>
      <c r="F94" s="114">
        <v>338</v>
      </c>
      <c r="G94" s="115">
        <v>45495</v>
      </c>
      <c r="H94" s="107">
        <f t="shared" si="5"/>
        <v>179059.53953761444</v>
      </c>
      <c r="I94" s="107">
        <f t="shared" si="6"/>
        <v>149346.21821508021</v>
      </c>
      <c r="J94" s="107">
        <f t="shared" si="7"/>
        <v>20273.781784919789</v>
      </c>
      <c r="K94" s="166" t="str">
        <f t="shared" si="8"/>
        <v>We can offer you a new loan with a 1% drop in interest. Your new loan will have payments of: $ 868 over 30 years.</v>
      </c>
      <c r="L94" s="108" t="str">
        <f t="shared" si="9"/>
        <v>If you pay an additional $150 each month, you will reduce your repayment schedule by: 3 months</v>
      </c>
    </row>
    <row r="95" spans="1:12" ht="28.8" x14ac:dyDescent="0.3">
      <c r="A95" s="100" t="s">
        <v>1368</v>
      </c>
      <c r="B95" s="101">
        <v>40944</v>
      </c>
      <c r="C95" s="102">
        <v>166370</v>
      </c>
      <c r="D95" s="103">
        <v>30</v>
      </c>
      <c r="E95" s="104">
        <v>5.0600000000000006E-2</v>
      </c>
      <c r="F95" s="105">
        <v>127</v>
      </c>
      <c r="G95" s="106">
        <v>51902</v>
      </c>
      <c r="H95" s="107">
        <f t="shared" si="5"/>
        <v>81081.832729147878</v>
      </c>
      <c r="I95" s="107">
        <f t="shared" si="6"/>
        <v>33119.205008607736</v>
      </c>
      <c r="J95" s="107">
        <f t="shared" si="7"/>
        <v>133250.79499139226</v>
      </c>
      <c r="K95" s="166" t="str">
        <f t="shared" si="8"/>
        <v>We can offer you a new loan with a 1% drop in interest. Your new loan will have payments of: $ 800 over 30 years.</v>
      </c>
      <c r="L95" s="108" t="str">
        <f t="shared" si="9"/>
        <v>If you pay an additional $150 each month, you will reduce your repayment schedule by: 50 months</v>
      </c>
    </row>
    <row r="96" spans="1:12" ht="15.6" x14ac:dyDescent="0.3">
      <c r="A96" s="109" t="s">
        <v>1369</v>
      </c>
      <c r="B96" s="110">
        <v>32434</v>
      </c>
      <c r="C96" s="111">
        <v>188227</v>
      </c>
      <c r="D96" s="112">
        <v>30</v>
      </c>
      <c r="E96" s="113">
        <v>7.8300000000000008E-2</v>
      </c>
      <c r="F96" s="114">
        <v>360</v>
      </c>
      <c r="G96" s="115">
        <v>43391</v>
      </c>
      <c r="H96" s="107">
        <f t="shared" si="5"/>
        <v>300977.65728346899</v>
      </c>
      <c r="I96" s="107">
        <f t="shared" si="6"/>
        <v>188226.99999999997</v>
      </c>
      <c r="J96" s="107">
        <f t="shared" si="7"/>
        <v>0</v>
      </c>
      <c r="K96" s="166" t="str">
        <f t="shared" si="8"/>
        <v/>
      </c>
      <c r="L96" s="108" t="str">
        <f t="shared" si="9"/>
        <v/>
      </c>
    </row>
    <row r="97" spans="1:12" ht="28.8" x14ac:dyDescent="0.3">
      <c r="A97" s="100" t="s">
        <v>1370</v>
      </c>
      <c r="B97" s="101">
        <v>39948</v>
      </c>
      <c r="C97" s="102">
        <v>244662</v>
      </c>
      <c r="D97" s="103">
        <v>30</v>
      </c>
      <c r="E97" s="104">
        <v>7.7000000000000013E-2</v>
      </c>
      <c r="F97" s="105">
        <v>160</v>
      </c>
      <c r="G97" s="106">
        <v>50905</v>
      </c>
      <c r="H97" s="107">
        <f t="shared" si="5"/>
        <v>230637.24816266267</v>
      </c>
      <c r="I97" s="107">
        <f t="shared" si="6"/>
        <v>48457.57112108772</v>
      </c>
      <c r="J97" s="107">
        <f t="shared" si="7"/>
        <v>196204.42887891229</v>
      </c>
      <c r="K97" s="166" t="str">
        <f t="shared" si="8"/>
        <v>We can offer you a new loan with a 1% drop in interest. Your new loan will have payments of: $ 1,579 over 30 years.</v>
      </c>
      <c r="L97" s="108" t="str">
        <f t="shared" si="9"/>
        <v>If you pay an additional $150 each month, you will reduce your repayment schedule by: 29 months</v>
      </c>
    </row>
    <row r="98" spans="1:12" ht="28.8" x14ac:dyDescent="0.3">
      <c r="A98" s="109" t="s">
        <v>1371</v>
      </c>
      <c r="B98" s="110">
        <v>42578</v>
      </c>
      <c r="C98" s="111">
        <v>249794</v>
      </c>
      <c r="D98" s="112">
        <v>30</v>
      </c>
      <c r="E98" s="113">
        <v>3.5099999999999999E-2</v>
      </c>
      <c r="F98" s="114">
        <v>74</v>
      </c>
      <c r="G98" s="115">
        <v>53535</v>
      </c>
      <c r="H98" s="107">
        <f t="shared" si="5"/>
        <v>50738.088757151934</v>
      </c>
      <c r="I98" s="107">
        <f t="shared" si="6"/>
        <v>32369.944206473512</v>
      </c>
      <c r="J98" s="107">
        <f t="shared" si="7"/>
        <v>217424.0557935265</v>
      </c>
      <c r="K98" s="166" t="str">
        <f t="shared" si="8"/>
        <v>We can offer you a new loan with a 1% drop in interest. Your new loan will have payments of: $ 988 over 30 years.</v>
      </c>
      <c r="L98" s="108" t="str">
        <f t="shared" si="9"/>
        <v>If you pay an additional $150 each month, you will reduce your repayment schedule by: 48 months</v>
      </c>
    </row>
    <row r="99" spans="1:12" ht="28.8" x14ac:dyDescent="0.3">
      <c r="A99" s="100" t="s">
        <v>1372</v>
      </c>
      <c r="B99" s="101">
        <v>33942</v>
      </c>
      <c r="C99" s="102">
        <v>173721</v>
      </c>
      <c r="D99" s="103">
        <v>30</v>
      </c>
      <c r="E99" s="104">
        <v>7.7200000000000005E-2</v>
      </c>
      <c r="F99" s="105">
        <v>357</v>
      </c>
      <c r="G99" s="106">
        <v>44899</v>
      </c>
      <c r="H99" s="107">
        <f t="shared" si="5"/>
        <v>272976.86192333885</v>
      </c>
      <c r="I99" s="107">
        <f t="shared" si="6"/>
        <v>170045.515206849</v>
      </c>
      <c r="J99" s="107">
        <f t="shared" si="7"/>
        <v>3675.4847931510012</v>
      </c>
      <c r="K99" s="166" t="str">
        <f t="shared" si="8"/>
        <v>We can offer you a new loan with a 1% drop in interest. Your new loan will have payments of: $ 1,123 over 30 years.</v>
      </c>
      <c r="L99" s="108" t="str">
        <f t="shared" si="9"/>
        <v>If you pay an additional $150 each month, you will reduce your repayment schedule by: 0 months</v>
      </c>
    </row>
    <row r="100" spans="1:12" ht="28.8" x14ac:dyDescent="0.3">
      <c r="A100" s="109" t="s">
        <v>1373</v>
      </c>
      <c r="B100" s="110">
        <v>40034</v>
      </c>
      <c r="C100" s="111">
        <v>731248</v>
      </c>
      <c r="D100" s="112">
        <v>30</v>
      </c>
      <c r="E100" s="113">
        <v>5.57E-2</v>
      </c>
      <c r="F100" s="114">
        <v>157</v>
      </c>
      <c r="G100" s="115">
        <v>50991</v>
      </c>
      <c r="H100" s="107">
        <f t="shared" si="5"/>
        <v>474989.91579024197</v>
      </c>
      <c r="I100" s="107">
        <f t="shared" si="6"/>
        <v>181916.64130117901</v>
      </c>
      <c r="J100" s="107">
        <f t="shared" si="7"/>
        <v>549331.35869882093</v>
      </c>
      <c r="K100" s="166" t="str">
        <f t="shared" si="8"/>
        <v>We can offer you a new loan with a 1% drop in interest. Your new loan will have payments of: $ 3,736 over 30 years.</v>
      </c>
      <c r="L100" s="108" t="str">
        <f t="shared" si="9"/>
        <v>If you pay an additional $150 each month, you will reduce your repayment schedule by: 11 months</v>
      </c>
    </row>
    <row r="101" spans="1:12" ht="15.6" x14ac:dyDescent="0.3">
      <c r="A101" s="100" t="s">
        <v>1374</v>
      </c>
      <c r="B101" s="101">
        <v>36909</v>
      </c>
      <c r="C101" s="102">
        <v>267998</v>
      </c>
      <c r="D101" s="103">
        <v>20</v>
      </c>
      <c r="E101" s="104">
        <v>5.6900000000000006E-2</v>
      </c>
      <c r="F101" s="105">
        <v>240</v>
      </c>
      <c r="G101" s="106">
        <v>44214</v>
      </c>
      <c r="H101" s="107">
        <f t="shared" si="5"/>
        <v>181378.39952777332</v>
      </c>
      <c r="I101" s="107">
        <f t="shared" si="6"/>
        <v>267998</v>
      </c>
      <c r="J101" s="107">
        <f t="shared" si="7"/>
        <v>0</v>
      </c>
      <c r="K101" s="166" t="str">
        <f t="shared" si="8"/>
        <v/>
      </c>
      <c r="L101" s="108" t="str">
        <f t="shared" si="9"/>
        <v/>
      </c>
    </row>
    <row r="102" spans="1:12" ht="28.8" x14ac:dyDescent="0.3">
      <c r="A102" s="109" t="s">
        <v>1375</v>
      </c>
      <c r="B102" s="110">
        <v>38030</v>
      </c>
      <c r="C102" s="111">
        <v>150975</v>
      </c>
      <c r="D102" s="112">
        <v>30</v>
      </c>
      <c r="E102" s="113">
        <v>7.6200000000000004E-2</v>
      </c>
      <c r="F102" s="114">
        <v>223</v>
      </c>
      <c r="G102" s="115">
        <v>48988</v>
      </c>
      <c r="H102" s="107">
        <f t="shared" si="5"/>
        <v>184740.0845264089</v>
      </c>
      <c r="I102" s="107">
        <f t="shared" si="6"/>
        <v>53440.052674993094</v>
      </c>
      <c r="J102" s="107">
        <f t="shared" si="7"/>
        <v>97534.947325006913</v>
      </c>
      <c r="K102" s="166" t="str">
        <f t="shared" si="8"/>
        <v>We can offer you a new loan with a 1% drop in interest. Your new loan will have payments of: $ 966 over 30 years.</v>
      </c>
      <c r="L102" s="108" t="str">
        <f t="shared" si="9"/>
        <v>If you pay an additional $150 each month, you will reduce your repayment schedule by: 24 months</v>
      </c>
    </row>
    <row r="103" spans="1:12" ht="28.8" x14ac:dyDescent="0.3">
      <c r="A103" s="100" t="s">
        <v>1376</v>
      </c>
      <c r="B103" s="101">
        <v>43910</v>
      </c>
      <c r="C103" s="102">
        <v>92570</v>
      </c>
      <c r="D103" s="103">
        <v>15</v>
      </c>
      <c r="E103" s="104">
        <v>4.9500000000000002E-2</v>
      </c>
      <c r="F103" s="105">
        <v>30</v>
      </c>
      <c r="G103" s="106">
        <v>49388</v>
      </c>
      <c r="H103" s="107">
        <f t="shared" si="5"/>
        <v>10806.784841265486</v>
      </c>
      <c r="I103" s="107">
        <f t="shared" si="6"/>
        <v>11082.08052010995</v>
      </c>
      <c r="J103" s="107">
        <f t="shared" si="7"/>
        <v>81487.919479890057</v>
      </c>
      <c r="K103" s="166" t="str">
        <f t="shared" si="8"/>
        <v>We can offer you a new loan with a 1% drop in interest. Your new loan will have payments of: $ 682 over 15 years.</v>
      </c>
      <c r="L103" s="108" t="str">
        <f t="shared" si="9"/>
        <v>If you pay an additional $150 each month, you will reduce your repayment schedule by: 33 months</v>
      </c>
    </row>
    <row r="104" spans="1:12" ht="28.8" x14ac:dyDescent="0.3">
      <c r="A104" s="109" t="s">
        <v>1377</v>
      </c>
      <c r="B104" s="110">
        <v>38903</v>
      </c>
      <c r="C104" s="111">
        <v>1204473</v>
      </c>
      <c r="D104" s="112">
        <v>30</v>
      </c>
      <c r="E104" s="113">
        <v>5.8400000000000001E-2</v>
      </c>
      <c r="F104" s="114">
        <v>194</v>
      </c>
      <c r="G104" s="115">
        <v>49861</v>
      </c>
      <c r="H104" s="107">
        <f t="shared" si="5"/>
        <v>979546.43170022522</v>
      </c>
      <c r="I104" s="107">
        <f t="shared" si="6"/>
        <v>397464.0914220842</v>
      </c>
      <c r="J104" s="107">
        <f t="shared" si="7"/>
        <v>807008.90857791575</v>
      </c>
      <c r="K104" s="166" t="str">
        <f t="shared" si="8"/>
        <v>We can offer you a new loan with a 1% drop in interest. Your new loan will have payments of: $ 6,349 over 30 years.</v>
      </c>
      <c r="L104" s="108" t="str">
        <f t="shared" si="9"/>
        <v>If you pay an additional $150 each month, you will reduce your repayment schedule by: 5 months</v>
      </c>
    </row>
    <row r="105" spans="1:12" ht="15.6" x14ac:dyDescent="0.3">
      <c r="A105" s="100" t="s">
        <v>1378</v>
      </c>
      <c r="B105" s="101">
        <v>32430</v>
      </c>
      <c r="C105" s="102">
        <v>1187574</v>
      </c>
      <c r="D105" s="103">
        <v>30</v>
      </c>
      <c r="E105" s="104">
        <v>7.6500000000000012E-2</v>
      </c>
      <c r="F105" s="105">
        <v>360</v>
      </c>
      <c r="G105" s="106">
        <v>43387</v>
      </c>
      <c r="H105" s="107">
        <f t="shared" si="5"/>
        <v>1845788.753795357</v>
      </c>
      <c r="I105" s="107">
        <f t="shared" si="6"/>
        <v>1187574</v>
      </c>
      <c r="J105" s="107">
        <f t="shared" si="7"/>
        <v>0</v>
      </c>
      <c r="K105" s="166" t="str">
        <f t="shared" si="8"/>
        <v/>
      </c>
      <c r="L105" s="108" t="str">
        <f t="shared" si="9"/>
        <v/>
      </c>
    </row>
    <row r="106" spans="1:12" ht="15.6" x14ac:dyDescent="0.3">
      <c r="A106" s="109" t="s">
        <v>1379</v>
      </c>
      <c r="B106" s="110">
        <v>33373</v>
      </c>
      <c r="C106" s="111">
        <v>273633</v>
      </c>
      <c r="D106" s="112">
        <v>30</v>
      </c>
      <c r="E106" s="113">
        <v>6.3299999999999995E-2</v>
      </c>
      <c r="F106" s="114">
        <v>360</v>
      </c>
      <c r="G106" s="115">
        <v>44331</v>
      </c>
      <c r="H106" s="107">
        <f t="shared" si="5"/>
        <v>338031.64664932067</v>
      </c>
      <c r="I106" s="107">
        <f t="shared" si="6"/>
        <v>273632.99999999994</v>
      </c>
      <c r="J106" s="107">
        <f t="shared" si="7"/>
        <v>0</v>
      </c>
      <c r="K106" s="166" t="str">
        <f t="shared" si="8"/>
        <v/>
      </c>
      <c r="L106" s="108" t="str">
        <f t="shared" si="9"/>
        <v/>
      </c>
    </row>
    <row r="107" spans="1:12" ht="28.8" x14ac:dyDescent="0.3">
      <c r="A107" s="100" t="s">
        <v>1380</v>
      </c>
      <c r="B107" s="101">
        <v>44459</v>
      </c>
      <c r="C107" s="102">
        <v>1154314</v>
      </c>
      <c r="D107" s="103">
        <v>15</v>
      </c>
      <c r="E107" s="104">
        <v>4.87E-2</v>
      </c>
      <c r="F107" s="105">
        <v>12</v>
      </c>
      <c r="G107" s="106">
        <v>49938</v>
      </c>
      <c r="H107" s="107">
        <f t="shared" si="5"/>
        <v>55029.78253762301</v>
      </c>
      <c r="I107" s="107">
        <f t="shared" si="6"/>
        <v>53573.372740611354</v>
      </c>
      <c r="J107" s="107">
        <f t="shared" si="7"/>
        <v>1100740.6272593886</v>
      </c>
      <c r="K107" s="166" t="str">
        <f t="shared" si="8"/>
        <v>We can offer you a new loan with a 1% drop in interest. Your new loan will have payments of: $ 8,463 over 15 years.</v>
      </c>
      <c r="L107" s="108" t="str">
        <f t="shared" si="9"/>
        <v>If you pay an additional $150 each month, you will reduce your repayment schedule by: 3 months</v>
      </c>
    </row>
    <row r="108" spans="1:12" ht="15.6" x14ac:dyDescent="0.3">
      <c r="A108" s="109" t="s">
        <v>1381</v>
      </c>
      <c r="B108" s="110">
        <v>34291</v>
      </c>
      <c r="C108" s="111">
        <v>131890</v>
      </c>
      <c r="D108" s="112">
        <v>15</v>
      </c>
      <c r="E108" s="113">
        <v>7.3300000000000004E-2</v>
      </c>
      <c r="F108" s="114">
        <v>180</v>
      </c>
      <c r="G108" s="115">
        <v>39770</v>
      </c>
      <c r="H108" s="107">
        <f t="shared" si="5"/>
        <v>85897.434119974816</v>
      </c>
      <c r="I108" s="107">
        <f t="shared" si="6"/>
        <v>131890</v>
      </c>
      <c r="J108" s="107">
        <f t="shared" si="7"/>
        <v>0</v>
      </c>
      <c r="K108" s="166" t="str">
        <f t="shared" si="8"/>
        <v/>
      </c>
      <c r="L108" s="108" t="str">
        <f t="shared" si="9"/>
        <v/>
      </c>
    </row>
    <row r="109" spans="1:12" ht="15.6" x14ac:dyDescent="0.3">
      <c r="A109" s="100" t="s">
        <v>1382</v>
      </c>
      <c r="B109" s="101">
        <v>34489</v>
      </c>
      <c r="C109" s="102">
        <v>360180</v>
      </c>
      <c r="D109" s="103">
        <v>20</v>
      </c>
      <c r="E109" s="104">
        <v>7.6200000000000004E-2</v>
      </c>
      <c r="F109" s="105">
        <v>240</v>
      </c>
      <c r="G109" s="106">
        <v>41794</v>
      </c>
      <c r="H109" s="107">
        <f t="shared" si="5"/>
        <v>342557.10115294677</v>
      </c>
      <c r="I109" s="107">
        <f t="shared" si="6"/>
        <v>360180.00000000006</v>
      </c>
      <c r="J109" s="107">
        <f t="shared" si="7"/>
        <v>0</v>
      </c>
      <c r="K109" s="166" t="str">
        <f t="shared" si="8"/>
        <v/>
      </c>
      <c r="L109" s="108" t="str">
        <f t="shared" si="9"/>
        <v/>
      </c>
    </row>
    <row r="110" spans="1:12" ht="15.6" x14ac:dyDescent="0.3">
      <c r="A110" s="109" t="s">
        <v>1383</v>
      </c>
      <c r="B110" s="110">
        <v>36810</v>
      </c>
      <c r="C110" s="111">
        <v>794034</v>
      </c>
      <c r="D110" s="112">
        <v>15</v>
      </c>
      <c r="E110" s="113">
        <v>5.8599999999999999E-2</v>
      </c>
      <c r="F110" s="114">
        <v>180</v>
      </c>
      <c r="G110" s="115">
        <v>42288</v>
      </c>
      <c r="H110" s="107">
        <f t="shared" si="5"/>
        <v>401274.15413483989</v>
      </c>
      <c r="I110" s="107">
        <f t="shared" si="6"/>
        <v>794034.00000000012</v>
      </c>
      <c r="J110" s="107">
        <f t="shared" si="7"/>
        <v>0</v>
      </c>
      <c r="K110" s="166" t="str">
        <f t="shared" si="8"/>
        <v/>
      </c>
      <c r="L110" s="108" t="str">
        <f t="shared" si="9"/>
        <v/>
      </c>
    </row>
    <row r="111" spans="1:12" ht="28.8" x14ac:dyDescent="0.3">
      <c r="A111" s="100" t="s">
        <v>1384</v>
      </c>
      <c r="B111" s="101">
        <v>42087</v>
      </c>
      <c r="C111" s="102">
        <v>162964</v>
      </c>
      <c r="D111" s="103">
        <v>20</v>
      </c>
      <c r="E111" s="104">
        <v>3.4000000000000002E-2</v>
      </c>
      <c r="F111" s="105">
        <v>90</v>
      </c>
      <c r="G111" s="106">
        <v>49392</v>
      </c>
      <c r="H111" s="107">
        <f t="shared" si="5"/>
        <v>35688.261254183257</v>
      </c>
      <c r="I111" s="107">
        <f t="shared" si="6"/>
        <v>48621.307741714081</v>
      </c>
      <c r="J111" s="107">
        <f t="shared" si="7"/>
        <v>114342.69225828591</v>
      </c>
      <c r="K111" s="166" t="str">
        <f t="shared" si="8"/>
        <v>We can offer you a new loan with a 1% drop in interest. Your new loan will have payments of: $ 856 over 20 years.</v>
      </c>
      <c r="L111" s="108" t="str">
        <f t="shared" si="9"/>
        <v>If you pay an additional $150 each month, you will reduce your repayment schedule by: 24 months</v>
      </c>
    </row>
    <row r="112" spans="1:12" ht="15.6" x14ac:dyDescent="0.3">
      <c r="A112" s="109" t="s">
        <v>1385</v>
      </c>
      <c r="B112" s="110">
        <v>31533</v>
      </c>
      <c r="C112" s="111">
        <v>1031128</v>
      </c>
      <c r="D112" s="112">
        <v>30</v>
      </c>
      <c r="E112" s="113">
        <v>8.9300000000000004E-2</v>
      </c>
      <c r="F112" s="114">
        <v>360</v>
      </c>
      <c r="G112" s="115">
        <v>42491</v>
      </c>
      <c r="H112" s="107">
        <f t="shared" si="5"/>
        <v>1937002.5295421053</v>
      </c>
      <c r="I112" s="107">
        <f t="shared" si="6"/>
        <v>1031127.9999999999</v>
      </c>
      <c r="J112" s="107">
        <f t="shared" si="7"/>
        <v>0</v>
      </c>
      <c r="K112" s="166" t="str">
        <f t="shared" si="8"/>
        <v/>
      </c>
      <c r="L112" s="108" t="str">
        <f t="shared" si="9"/>
        <v/>
      </c>
    </row>
    <row r="113" spans="1:12" ht="28.8" x14ac:dyDescent="0.3">
      <c r="A113" s="100" t="s">
        <v>1386</v>
      </c>
      <c r="B113" s="101">
        <v>43385</v>
      </c>
      <c r="C113" s="102">
        <v>178260</v>
      </c>
      <c r="D113" s="103">
        <v>20</v>
      </c>
      <c r="E113" s="104">
        <v>3.9E-2</v>
      </c>
      <c r="F113" s="105">
        <v>47</v>
      </c>
      <c r="G113" s="106">
        <v>50690</v>
      </c>
      <c r="H113" s="107">
        <f t="shared" si="5"/>
        <v>25415.156829987427</v>
      </c>
      <c r="I113" s="107">
        <f t="shared" si="6"/>
        <v>24914.821033993525</v>
      </c>
      <c r="J113" s="107">
        <f t="shared" si="7"/>
        <v>153345.17896600647</v>
      </c>
      <c r="K113" s="166" t="str">
        <f t="shared" si="8"/>
        <v>We can offer you a new loan with a 1% drop in interest. Your new loan will have payments of: $ 980 over 20 years.</v>
      </c>
      <c r="L113" s="108" t="str">
        <f t="shared" si="9"/>
        <v>If you pay an additional $150 each month, you will reduce your repayment schedule by: 31 months</v>
      </c>
    </row>
    <row r="114" spans="1:12" ht="28.8" x14ac:dyDescent="0.3">
      <c r="A114" s="109" t="s">
        <v>1387</v>
      </c>
      <c r="B114" s="110">
        <v>35439</v>
      </c>
      <c r="C114" s="111">
        <v>267824</v>
      </c>
      <c r="D114" s="112">
        <v>30</v>
      </c>
      <c r="E114" s="113">
        <v>6.1599999999999995E-2</v>
      </c>
      <c r="F114" s="114">
        <v>308</v>
      </c>
      <c r="G114" s="115">
        <v>46396</v>
      </c>
      <c r="H114" s="107">
        <f t="shared" si="5"/>
        <v>309639.87706159509</v>
      </c>
      <c r="I114" s="107">
        <f t="shared" si="6"/>
        <v>193445.34308027651</v>
      </c>
      <c r="J114" s="107">
        <f t="shared" si="7"/>
        <v>74378.656919723493</v>
      </c>
      <c r="K114" s="166" t="str">
        <f t="shared" si="8"/>
        <v>We can offer you a new loan with a 1% drop in interest. Your new loan will have payments of: $ 1,464 over 30 years.</v>
      </c>
      <c r="L114" s="108" t="str">
        <f t="shared" si="9"/>
        <v>If you pay an additional $150 each month, you will reduce your repayment schedule by: 4 months</v>
      </c>
    </row>
    <row r="115" spans="1:12" ht="28.8" x14ac:dyDescent="0.3">
      <c r="A115" s="100" t="s">
        <v>1388</v>
      </c>
      <c r="B115" s="101">
        <v>34556</v>
      </c>
      <c r="C115" s="102">
        <v>958969</v>
      </c>
      <c r="D115" s="103">
        <v>30</v>
      </c>
      <c r="E115" s="104">
        <v>5.3600000000000002E-2</v>
      </c>
      <c r="F115" s="105">
        <v>337</v>
      </c>
      <c r="G115" s="106">
        <v>45514</v>
      </c>
      <c r="H115" s="107">
        <f t="shared" si="5"/>
        <v>964616.1287364756</v>
      </c>
      <c r="I115" s="107">
        <f t="shared" si="6"/>
        <v>842036.30660110095</v>
      </c>
      <c r="J115" s="107">
        <f t="shared" si="7"/>
        <v>116932.69339889905</v>
      </c>
      <c r="K115" s="166" t="str">
        <f t="shared" si="8"/>
        <v>We can offer you a new loan with a 1% drop in interest. Your new loan will have payments of: $ 4,780 over 30 years.</v>
      </c>
      <c r="L115" s="108" t="str">
        <f t="shared" si="9"/>
        <v>If you pay an additional $150 each month, you will reduce your repayment schedule by: 0 months</v>
      </c>
    </row>
    <row r="116" spans="1:12" ht="15.6" x14ac:dyDescent="0.3">
      <c r="A116" s="109" t="s">
        <v>1389</v>
      </c>
      <c r="B116" s="110">
        <v>30873</v>
      </c>
      <c r="C116" s="111">
        <v>567311</v>
      </c>
      <c r="D116" s="112">
        <v>30</v>
      </c>
      <c r="E116" s="113">
        <v>8.8599999999999998E-2</v>
      </c>
      <c r="F116" s="114">
        <v>360</v>
      </c>
      <c r="G116" s="115">
        <v>41830</v>
      </c>
      <c r="H116" s="107">
        <f t="shared" si="5"/>
        <v>1055454.4555156489</v>
      </c>
      <c r="I116" s="107">
        <f t="shared" si="6"/>
        <v>567311</v>
      </c>
      <c r="J116" s="107">
        <f t="shared" si="7"/>
        <v>0</v>
      </c>
      <c r="K116" s="166" t="str">
        <f t="shared" si="8"/>
        <v/>
      </c>
      <c r="L116" s="108" t="str">
        <f t="shared" si="9"/>
        <v/>
      </c>
    </row>
    <row r="117" spans="1:12" ht="28.8" x14ac:dyDescent="0.3">
      <c r="A117" s="100" t="s">
        <v>1390</v>
      </c>
      <c r="B117" s="101">
        <v>39254</v>
      </c>
      <c r="C117" s="102">
        <v>1075743</v>
      </c>
      <c r="D117" s="103">
        <v>20</v>
      </c>
      <c r="E117" s="104">
        <v>7.2800000000000004E-2</v>
      </c>
      <c r="F117" s="105">
        <v>183</v>
      </c>
      <c r="G117" s="106">
        <v>46559</v>
      </c>
      <c r="H117" s="107">
        <f t="shared" si="5"/>
        <v>893404.89638859907</v>
      </c>
      <c r="I117" s="107">
        <f t="shared" si="6"/>
        <v>666117.24398567097</v>
      </c>
      <c r="J117" s="107">
        <f t="shared" si="7"/>
        <v>409625.75601432903</v>
      </c>
      <c r="K117" s="166" t="str">
        <f t="shared" si="8"/>
        <v>We can offer you a new loan with a 1% drop in interest. Your new loan will have payments of: $ 7,882 over 20 years.</v>
      </c>
      <c r="L117" s="108" t="str">
        <f t="shared" si="9"/>
        <v>If you pay an additional $150 each month, you will reduce your repayment schedule by: 1 months</v>
      </c>
    </row>
    <row r="118" spans="1:12" ht="15.6" x14ac:dyDescent="0.3">
      <c r="A118" s="109" t="s">
        <v>1391</v>
      </c>
      <c r="B118" s="110">
        <v>33588</v>
      </c>
      <c r="C118" s="111">
        <v>1055914</v>
      </c>
      <c r="D118" s="112">
        <v>15</v>
      </c>
      <c r="E118" s="113">
        <v>6.1599999999999995E-2</v>
      </c>
      <c r="F118" s="114">
        <v>180</v>
      </c>
      <c r="G118" s="115">
        <v>39067</v>
      </c>
      <c r="H118" s="107">
        <f t="shared" si="5"/>
        <v>564434.31274239509</v>
      </c>
      <c r="I118" s="107">
        <f t="shared" si="6"/>
        <v>1055914</v>
      </c>
      <c r="J118" s="107">
        <f t="shared" si="7"/>
        <v>0</v>
      </c>
      <c r="K118" s="166" t="str">
        <f t="shared" si="8"/>
        <v/>
      </c>
      <c r="L118" s="108" t="str">
        <f t="shared" si="9"/>
        <v/>
      </c>
    </row>
    <row r="119" spans="1:12" ht="28.8" x14ac:dyDescent="0.3">
      <c r="A119" s="100" t="s">
        <v>1392</v>
      </c>
      <c r="B119" s="101">
        <v>37469</v>
      </c>
      <c r="C119" s="102">
        <v>1035078</v>
      </c>
      <c r="D119" s="103">
        <v>30</v>
      </c>
      <c r="E119" s="104">
        <v>7.7800000000000008E-2</v>
      </c>
      <c r="F119" s="105">
        <v>241</v>
      </c>
      <c r="G119" s="106">
        <v>48427</v>
      </c>
      <c r="H119" s="107">
        <f t="shared" si="5"/>
        <v>1372662.8429783906</v>
      </c>
      <c r="I119" s="107">
        <f t="shared" si="6"/>
        <v>419628.91764048743</v>
      </c>
      <c r="J119" s="107">
        <f t="shared" si="7"/>
        <v>615449.08235951257</v>
      </c>
      <c r="K119" s="166" t="str">
        <f t="shared" si="8"/>
        <v>We can offer you a new loan with a 1% drop in interest. Your new loan will have payments of: $ 6,734 over 30 years.</v>
      </c>
      <c r="L119" s="108" t="str">
        <f t="shared" si="9"/>
        <v>If you pay an additional $150 each month, you will reduce your repayment schedule by: 3 months</v>
      </c>
    </row>
    <row r="120" spans="1:12" ht="15.6" x14ac:dyDescent="0.3">
      <c r="A120" s="109" t="s">
        <v>1393</v>
      </c>
      <c r="B120" s="110">
        <v>31583</v>
      </c>
      <c r="C120" s="111">
        <v>237223</v>
      </c>
      <c r="D120" s="112">
        <v>30</v>
      </c>
      <c r="E120" s="113">
        <v>6.3600000000000004E-2</v>
      </c>
      <c r="F120" s="114">
        <v>360</v>
      </c>
      <c r="G120" s="115">
        <v>42541</v>
      </c>
      <c r="H120" s="107">
        <f t="shared" si="5"/>
        <v>294726.09052473772</v>
      </c>
      <c r="I120" s="107">
        <f t="shared" si="6"/>
        <v>237223</v>
      </c>
      <c r="J120" s="107">
        <f t="shared" si="7"/>
        <v>0</v>
      </c>
      <c r="K120" s="166" t="str">
        <f t="shared" si="8"/>
        <v/>
      </c>
      <c r="L120" s="108" t="str">
        <f t="shared" si="9"/>
        <v/>
      </c>
    </row>
    <row r="121" spans="1:12" ht="15.6" x14ac:dyDescent="0.3">
      <c r="A121" s="100" t="s">
        <v>1394</v>
      </c>
      <c r="B121" s="101">
        <v>32832</v>
      </c>
      <c r="C121" s="102">
        <v>172436</v>
      </c>
      <c r="D121" s="103">
        <v>20</v>
      </c>
      <c r="E121" s="104">
        <v>7.640000000000001E-2</v>
      </c>
      <c r="F121" s="105">
        <v>240</v>
      </c>
      <c r="G121" s="106">
        <v>40137</v>
      </c>
      <c r="H121" s="107">
        <f t="shared" si="5"/>
        <v>164507.52051180607</v>
      </c>
      <c r="I121" s="107">
        <f t="shared" si="6"/>
        <v>172436</v>
      </c>
      <c r="J121" s="107">
        <f t="shared" si="7"/>
        <v>0</v>
      </c>
      <c r="K121" s="166" t="str">
        <f t="shared" si="8"/>
        <v/>
      </c>
      <c r="L121" s="108" t="str">
        <f t="shared" si="9"/>
        <v/>
      </c>
    </row>
    <row r="122" spans="1:12" ht="15.6" x14ac:dyDescent="0.3">
      <c r="A122" s="109" t="s">
        <v>1395</v>
      </c>
      <c r="B122" s="110">
        <v>35909</v>
      </c>
      <c r="C122" s="111">
        <v>202274</v>
      </c>
      <c r="D122" s="112">
        <v>20</v>
      </c>
      <c r="E122" s="113">
        <v>5.3800000000000001E-2</v>
      </c>
      <c r="F122" s="114">
        <v>240</v>
      </c>
      <c r="G122" s="115">
        <v>43214</v>
      </c>
      <c r="H122" s="107">
        <f t="shared" si="5"/>
        <v>128384.47048806978</v>
      </c>
      <c r="I122" s="107">
        <f t="shared" si="6"/>
        <v>202274.00000000003</v>
      </c>
      <c r="J122" s="107">
        <f t="shared" si="7"/>
        <v>0</v>
      </c>
      <c r="K122" s="166" t="str">
        <f t="shared" si="8"/>
        <v/>
      </c>
      <c r="L122" s="108" t="str">
        <f t="shared" si="9"/>
        <v/>
      </c>
    </row>
    <row r="123" spans="1:12" ht="28.8" x14ac:dyDescent="0.3">
      <c r="A123" s="100" t="s">
        <v>1396</v>
      </c>
      <c r="B123" s="101">
        <v>41508</v>
      </c>
      <c r="C123" s="102">
        <v>125729</v>
      </c>
      <c r="D123" s="103">
        <v>30</v>
      </c>
      <c r="E123" s="104">
        <v>4.1399999999999999E-2</v>
      </c>
      <c r="F123" s="105">
        <v>109</v>
      </c>
      <c r="G123" s="106">
        <v>52465</v>
      </c>
      <c r="H123" s="107">
        <f t="shared" si="5"/>
        <v>43207.737330831442</v>
      </c>
      <c r="I123" s="107">
        <f t="shared" si="6"/>
        <v>23330.383655239406</v>
      </c>
      <c r="J123" s="107">
        <f t="shared" si="7"/>
        <v>102398.61634476059</v>
      </c>
      <c r="K123" s="166" t="str">
        <f t="shared" si="8"/>
        <v>We can offer you a new loan with a 1% drop in interest. Your new loan will have payments of: $ 540 over 30 years.</v>
      </c>
      <c r="L123" s="108" t="str">
        <f t="shared" si="9"/>
        <v>If you pay an additional $150 each month, you will reduce your repayment schedule by: 69 months</v>
      </c>
    </row>
    <row r="124" spans="1:12" ht="28.8" x14ac:dyDescent="0.3">
      <c r="A124" s="109" t="s">
        <v>1397</v>
      </c>
      <c r="B124" s="110">
        <v>37501</v>
      </c>
      <c r="C124" s="111">
        <v>436749</v>
      </c>
      <c r="D124" s="112">
        <v>30</v>
      </c>
      <c r="E124" s="113">
        <v>5.6500000000000002E-2</v>
      </c>
      <c r="F124" s="114">
        <v>240</v>
      </c>
      <c r="G124" s="115">
        <v>48459</v>
      </c>
      <c r="H124" s="107">
        <f t="shared" si="5"/>
        <v>399025.43125599844</v>
      </c>
      <c r="I124" s="107">
        <f t="shared" si="6"/>
        <v>206031.73804820995</v>
      </c>
      <c r="J124" s="107">
        <f t="shared" si="7"/>
        <v>230717.26195179005</v>
      </c>
      <c r="K124" s="166" t="str">
        <f t="shared" si="8"/>
        <v>We can offer you a new loan with a 1% drop in interest. Your new loan will have payments of: $ 2,252 over 30 years.</v>
      </c>
      <c r="L124" s="108" t="str">
        <f t="shared" si="9"/>
        <v>If you pay an additional $150 each month, you will reduce your repayment schedule by: 8 months</v>
      </c>
    </row>
    <row r="125" spans="1:12" ht="28.8" x14ac:dyDescent="0.3">
      <c r="A125" s="100" t="s">
        <v>1398</v>
      </c>
      <c r="B125" s="101">
        <v>33910</v>
      </c>
      <c r="C125" s="102">
        <v>178155</v>
      </c>
      <c r="D125" s="103">
        <v>30</v>
      </c>
      <c r="E125" s="104">
        <v>5.6900000000000006E-2</v>
      </c>
      <c r="F125" s="105">
        <v>358</v>
      </c>
      <c r="G125" s="106">
        <v>44867</v>
      </c>
      <c r="H125" s="107">
        <f t="shared" si="5"/>
        <v>193668.52329827944</v>
      </c>
      <c r="I125" s="107">
        <f t="shared" si="6"/>
        <v>176103.83307277528</v>
      </c>
      <c r="J125" s="107">
        <f t="shared" si="7"/>
        <v>2051.1669272247236</v>
      </c>
      <c r="K125" s="166" t="str">
        <f t="shared" si="8"/>
        <v>We can offer you a new loan with a 1% drop in interest. Your new loan will have payments of: $ 923 over 30 years.</v>
      </c>
      <c r="L125" s="108" t="str">
        <f t="shared" si="9"/>
        <v>If you pay an additional $150 each month, you will reduce your repayment schedule by: 0 months</v>
      </c>
    </row>
    <row r="126" spans="1:12" ht="28.8" x14ac:dyDescent="0.3">
      <c r="A126" s="109" t="s">
        <v>1399</v>
      </c>
      <c r="B126" s="110">
        <v>44694</v>
      </c>
      <c r="C126" s="111">
        <v>949550</v>
      </c>
      <c r="D126" s="112">
        <v>20</v>
      </c>
      <c r="E126" s="113">
        <v>5.5E-2</v>
      </c>
      <c r="F126" s="114">
        <v>4</v>
      </c>
      <c r="G126" s="115">
        <v>51999</v>
      </c>
      <c r="H126" s="107">
        <f t="shared" si="5"/>
        <v>17348.29073040943</v>
      </c>
      <c r="I126" s="107">
        <f t="shared" si="6"/>
        <v>8779.0449967001696</v>
      </c>
      <c r="J126" s="107">
        <f t="shared" si="7"/>
        <v>940770.95500329987</v>
      </c>
      <c r="K126" s="166" t="str">
        <f t="shared" si="8"/>
        <v>We can offer you a new loan with a 1% drop in interest. Your new loan will have payments of: $ 6,007 over 20 years.</v>
      </c>
      <c r="L126" s="108" t="str">
        <f t="shared" si="9"/>
        <v>If you pay an additional $150 each month, you will reduce your repayment schedule by: 9 months</v>
      </c>
    </row>
    <row r="127" spans="1:12" ht="15.6" x14ac:dyDescent="0.3">
      <c r="A127" s="100" t="s">
        <v>1400</v>
      </c>
      <c r="B127" s="101">
        <v>33530</v>
      </c>
      <c r="C127" s="102">
        <v>151619</v>
      </c>
      <c r="D127" s="103">
        <v>30</v>
      </c>
      <c r="E127" s="104">
        <v>5.7100000000000005E-2</v>
      </c>
      <c r="F127" s="105">
        <v>360</v>
      </c>
      <c r="G127" s="106">
        <v>44488</v>
      </c>
      <c r="H127" s="107">
        <f t="shared" si="5"/>
        <v>165526.01755864918</v>
      </c>
      <c r="I127" s="107">
        <f t="shared" si="6"/>
        <v>151619</v>
      </c>
      <c r="J127" s="107">
        <f t="shared" si="7"/>
        <v>0</v>
      </c>
      <c r="K127" s="166" t="str">
        <f t="shared" si="8"/>
        <v/>
      </c>
      <c r="L127" s="108" t="str">
        <f t="shared" si="9"/>
        <v/>
      </c>
    </row>
    <row r="128" spans="1:12" ht="28.8" x14ac:dyDescent="0.3">
      <c r="A128" s="109" t="s">
        <v>1401</v>
      </c>
      <c r="B128" s="110">
        <v>34670</v>
      </c>
      <c r="C128" s="111">
        <v>124464</v>
      </c>
      <c r="D128" s="112">
        <v>30</v>
      </c>
      <c r="E128" s="113">
        <v>5.96E-2</v>
      </c>
      <c r="F128" s="114">
        <v>333</v>
      </c>
      <c r="G128" s="115">
        <v>45628</v>
      </c>
      <c r="H128" s="107">
        <f t="shared" si="5"/>
        <v>141695.23215504579</v>
      </c>
      <c r="I128" s="107">
        <f t="shared" si="6"/>
        <v>105732.68210324198</v>
      </c>
      <c r="J128" s="107">
        <f t="shared" si="7"/>
        <v>18731.317896758017</v>
      </c>
      <c r="K128" s="166" t="str">
        <f t="shared" si="8"/>
        <v>We can offer you a new loan with a 1% drop in interest. Your new loan will have payments of: $ 665 over 30 years.</v>
      </c>
      <c r="L128" s="108" t="str">
        <f t="shared" si="9"/>
        <v>If you pay an additional $150 each month, you will reduce your repayment schedule by: 4 months</v>
      </c>
    </row>
    <row r="129" spans="1:12" ht="15.6" x14ac:dyDescent="0.3">
      <c r="A129" s="100" t="s">
        <v>1402</v>
      </c>
      <c r="B129" s="101">
        <v>32672</v>
      </c>
      <c r="C129" s="102">
        <v>414661</v>
      </c>
      <c r="D129" s="103">
        <v>30</v>
      </c>
      <c r="E129" s="104">
        <v>6.7500000000000004E-2</v>
      </c>
      <c r="F129" s="105">
        <v>360</v>
      </c>
      <c r="G129" s="106">
        <v>43629</v>
      </c>
      <c r="H129" s="107">
        <f t="shared" si="5"/>
        <v>553553.00715586182</v>
      </c>
      <c r="I129" s="107">
        <f t="shared" si="6"/>
        <v>414661</v>
      </c>
      <c r="J129" s="107">
        <f t="shared" si="7"/>
        <v>0</v>
      </c>
      <c r="K129" s="166" t="str">
        <f t="shared" si="8"/>
        <v/>
      </c>
      <c r="L129" s="108" t="str">
        <f t="shared" si="9"/>
        <v/>
      </c>
    </row>
    <row r="130" spans="1:12" ht="28.8" x14ac:dyDescent="0.3">
      <c r="A130" s="109" t="s">
        <v>1403</v>
      </c>
      <c r="B130" s="110">
        <v>42056</v>
      </c>
      <c r="C130" s="111">
        <v>1043918</v>
      </c>
      <c r="D130" s="112">
        <v>30</v>
      </c>
      <c r="E130" s="113">
        <v>5.04E-2</v>
      </c>
      <c r="F130" s="114">
        <v>91</v>
      </c>
      <c r="G130" s="115">
        <v>53014</v>
      </c>
      <c r="H130" s="107">
        <f t="shared" si="5"/>
        <v>374637.62951895234</v>
      </c>
      <c r="I130" s="107">
        <f t="shared" si="6"/>
        <v>137649.16514348923</v>
      </c>
      <c r="J130" s="107">
        <f t="shared" si="7"/>
        <v>906268.83485651074</v>
      </c>
      <c r="K130" s="166" t="str">
        <f t="shared" si="8"/>
        <v>We can offer you a new loan with a 1% drop in interest. Your new loan will have payments of: $ 5,008 over 30 years.</v>
      </c>
      <c r="L130" s="108" t="str">
        <f t="shared" si="9"/>
        <v>If you pay an additional $150 each month, you will reduce your repayment schedule by: 12 months</v>
      </c>
    </row>
    <row r="131" spans="1:12" ht="28.8" x14ac:dyDescent="0.3">
      <c r="A131" s="100" t="s">
        <v>1404</v>
      </c>
      <c r="B131" s="101">
        <v>40858</v>
      </c>
      <c r="C131" s="102">
        <v>668477</v>
      </c>
      <c r="D131" s="103">
        <v>15</v>
      </c>
      <c r="E131" s="104">
        <v>5.96E-2</v>
      </c>
      <c r="F131" s="105">
        <v>130</v>
      </c>
      <c r="G131" s="106">
        <v>46337</v>
      </c>
      <c r="H131" s="107">
        <f t="shared" si="5"/>
        <v>311548.23745951528</v>
      </c>
      <c r="I131" s="107">
        <f t="shared" si="6"/>
        <v>419903.644180929</v>
      </c>
      <c r="J131" s="107">
        <f t="shared" si="7"/>
        <v>248573.355819071</v>
      </c>
      <c r="K131" s="166" t="str">
        <f t="shared" si="8"/>
        <v>We can offer you a new loan with a 1% drop in interest. Your new loan will have payments of: $ 5,272 over 15 years.</v>
      </c>
      <c r="L131" s="108" t="str">
        <f t="shared" si="9"/>
        <v>If you pay an additional $150 each month, you will reduce your repayment schedule by: 1 months</v>
      </c>
    </row>
    <row r="132" spans="1:12" ht="28.8" x14ac:dyDescent="0.3">
      <c r="A132" s="109" t="s">
        <v>1405</v>
      </c>
      <c r="B132" s="110">
        <v>36529</v>
      </c>
      <c r="C132" s="111">
        <v>218648</v>
      </c>
      <c r="D132" s="112">
        <v>30</v>
      </c>
      <c r="E132" s="113">
        <v>6.0899999999999996E-2</v>
      </c>
      <c r="F132" s="114">
        <v>272</v>
      </c>
      <c r="G132" s="115">
        <v>47487</v>
      </c>
      <c r="H132" s="107">
        <f t="shared" si="5"/>
        <v>235120.03143482952</v>
      </c>
      <c r="I132" s="107">
        <f t="shared" si="6"/>
        <v>124894.67997648685</v>
      </c>
      <c r="J132" s="107">
        <f t="shared" si="7"/>
        <v>93753.320023513152</v>
      </c>
      <c r="K132" s="166" t="str">
        <f t="shared" si="8"/>
        <v>We can offer you a new loan with a 1% drop in interest. Your new loan will have payments of: $ 1,186 over 30 years.</v>
      </c>
      <c r="L132" s="108" t="str">
        <f t="shared" si="9"/>
        <v>If you pay an additional $150 each month, you will reduce your repayment schedule by: 10 months</v>
      </c>
    </row>
    <row r="133" spans="1:12" ht="15.6" x14ac:dyDescent="0.3">
      <c r="A133" s="100" t="s">
        <v>1406</v>
      </c>
      <c r="B133" s="101">
        <v>33268</v>
      </c>
      <c r="C133" s="102">
        <v>204358</v>
      </c>
      <c r="D133" s="103">
        <v>30</v>
      </c>
      <c r="E133" s="104">
        <v>5.2200000000000003E-2</v>
      </c>
      <c r="F133" s="105">
        <v>360</v>
      </c>
      <c r="G133" s="106">
        <v>44226</v>
      </c>
      <c r="H133" s="107">
        <f t="shared" si="5"/>
        <v>200526.1472538372</v>
      </c>
      <c r="I133" s="107">
        <f t="shared" si="6"/>
        <v>204358</v>
      </c>
      <c r="J133" s="107">
        <f t="shared" si="7"/>
        <v>0</v>
      </c>
      <c r="K133" s="166" t="str">
        <f t="shared" si="8"/>
        <v/>
      </c>
      <c r="L133" s="108" t="str">
        <f t="shared" si="9"/>
        <v/>
      </c>
    </row>
    <row r="134" spans="1:12" ht="28.8" x14ac:dyDescent="0.3">
      <c r="A134" s="109" t="s">
        <v>1407</v>
      </c>
      <c r="B134" s="110">
        <v>36296</v>
      </c>
      <c r="C134" s="111">
        <v>307162</v>
      </c>
      <c r="D134" s="112">
        <v>30</v>
      </c>
      <c r="E134" s="113">
        <v>5.4900000000000004E-2</v>
      </c>
      <c r="F134" s="114">
        <v>280</v>
      </c>
      <c r="G134" s="115">
        <v>47254</v>
      </c>
      <c r="H134" s="107">
        <f t="shared" ref="H134:H197" si="10">-CUMIPMT(E134/12,D134*12,C134,1,F134,0)</f>
        <v>297117.46176086552</v>
      </c>
      <c r="I134" s="107">
        <f t="shared" ref="I134:I197" si="11">-CUMPRINC(E134/12,D134*12,C134,1,F134,0)</f>
        <v>190672.03948662625</v>
      </c>
      <c r="J134" s="107">
        <f t="shared" ref="J134:J197" si="12">C134-I134</f>
        <v>116489.96051337375</v>
      </c>
      <c r="K134" s="166" t="str">
        <f t="shared" ref="K134:K197" si="13">IF(J134=0,"",_xlfn.CONCAT("We can offer you a new loan with a 1% drop in interest. Your new loan will have payments of: ",TEXT(-PMT((E134-1%)/12,D134*12,C134),"$# ##0,00")," over ",D134," years."))</f>
        <v>We can offer you a new loan with a 1% drop in interest. Your new loan will have payments of: $ 1,555 over 30 years.</v>
      </c>
      <c r="L134" s="108" t="str">
        <f t="shared" ref="L134:L197" si="14">IF(J134=0,"",_xlfn.CONCAT("If you pay an additional $150 each month, you will reduce your repayment schedule by: ",TRUNC(D134*12-F134-NPER(E134/12,(PMT(E134/12,D134*12,C134,0,0)-150),J134,0,0),0)," months"))</f>
        <v>If you pay an additional $150 each month, you will reduce your repayment schedule by: 7 months</v>
      </c>
    </row>
    <row r="135" spans="1:12" ht="28.8" x14ac:dyDescent="0.3">
      <c r="A135" s="100" t="s">
        <v>1408</v>
      </c>
      <c r="B135" s="101">
        <v>37713</v>
      </c>
      <c r="C135" s="102">
        <v>824502</v>
      </c>
      <c r="D135" s="103">
        <v>20</v>
      </c>
      <c r="E135" s="104">
        <v>6.0699999999999997E-2</v>
      </c>
      <c r="F135" s="105">
        <v>233</v>
      </c>
      <c r="G135" s="106">
        <v>45018</v>
      </c>
      <c r="H135" s="107">
        <f t="shared" si="10"/>
        <v>600349.15451581264</v>
      </c>
      <c r="I135" s="107">
        <f t="shared" si="11"/>
        <v>783748.41105676047</v>
      </c>
      <c r="J135" s="107">
        <f t="shared" si="12"/>
        <v>40753.588943239534</v>
      </c>
      <c r="K135" s="166" t="str">
        <f t="shared" si="13"/>
        <v>We can offer you a new loan with a 1% drop in interest. Your new loan will have payments of: $ 5,473 over 20 years.</v>
      </c>
      <c r="L135" s="108" t="str">
        <f t="shared" si="14"/>
        <v>If you pay an additional $150 each month, you will reduce your repayment schedule by: 0 months</v>
      </c>
    </row>
    <row r="136" spans="1:12" ht="28.8" x14ac:dyDescent="0.3">
      <c r="A136" s="109" t="s">
        <v>1409</v>
      </c>
      <c r="B136" s="110">
        <v>42344</v>
      </c>
      <c r="C136" s="111">
        <v>957442</v>
      </c>
      <c r="D136" s="112">
        <v>20</v>
      </c>
      <c r="E136" s="113">
        <v>5.8800000000000005E-2</v>
      </c>
      <c r="F136" s="114">
        <v>81</v>
      </c>
      <c r="G136" s="115">
        <v>49649</v>
      </c>
      <c r="H136" s="107">
        <f t="shared" si="10"/>
        <v>341889.94375100941</v>
      </c>
      <c r="I136" s="107">
        <f t="shared" si="11"/>
        <v>208366.92798987869</v>
      </c>
      <c r="J136" s="107">
        <f t="shared" si="12"/>
        <v>749075.07201012131</v>
      </c>
      <c r="K136" s="166" t="str">
        <f t="shared" si="13"/>
        <v>We can offer you a new loan with a 1% drop in interest. Your new loan will have payments of: $ 6,255 over 20 years.</v>
      </c>
      <c r="L136" s="108" t="str">
        <f t="shared" si="14"/>
        <v>If you pay an additional $150 each month, you will reduce your repayment schedule by: 5 months</v>
      </c>
    </row>
    <row r="137" spans="1:12" ht="15.6" x14ac:dyDescent="0.3">
      <c r="A137" s="100" t="s">
        <v>1410</v>
      </c>
      <c r="B137" s="101">
        <v>30469</v>
      </c>
      <c r="C137" s="102">
        <v>271580</v>
      </c>
      <c r="D137" s="103">
        <v>15</v>
      </c>
      <c r="E137" s="104">
        <v>8.1799999999999998E-2</v>
      </c>
      <c r="F137" s="105">
        <v>180</v>
      </c>
      <c r="G137" s="106">
        <v>35948</v>
      </c>
      <c r="H137" s="107">
        <f t="shared" si="10"/>
        <v>200678.70402434468</v>
      </c>
      <c r="I137" s="107">
        <f t="shared" si="11"/>
        <v>271579.99999999994</v>
      </c>
      <c r="J137" s="107">
        <f t="shared" si="12"/>
        <v>0</v>
      </c>
      <c r="K137" s="166" t="str">
        <f t="shared" si="13"/>
        <v/>
      </c>
      <c r="L137" s="108" t="str">
        <f t="shared" si="14"/>
        <v/>
      </c>
    </row>
    <row r="138" spans="1:12" ht="28.8" x14ac:dyDescent="0.3">
      <c r="A138" s="109" t="s">
        <v>1411</v>
      </c>
      <c r="B138" s="110">
        <v>34778</v>
      </c>
      <c r="C138" s="111">
        <v>108055</v>
      </c>
      <c r="D138" s="112">
        <v>30</v>
      </c>
      <c r="E138" s="113">
        <v>6.83E-2</v>
      </c>
      <c r="F138" s="114">
        <v>330</v>
      </c>
      <c r="G138" s="115">
        <v>45736</v>
      </c>
      <c r="H138" s="107">
        <f t="shared" si="10"/>
        <v>144558.73248986562</v>
      </c>
      <c r="I138" s="107">
        <f t="shared" si="11"/>
        <v>88618.744227927411</v>
      </c>
      <c r="J138" s="107">
        <f t="shared" si="12"/>
        <v>19436.255772072589</v>
      </c>
      <c r="K138" s="166" t="str">
        <f t="shared" si="13"/>
        <v>We can offer you a new loan with a 1% drop in interest. Your new loan will have payments of: $ 636 over 30 years.</v>
      </c>
      <c r="L138" s="108" t="str">
        <f t="shared" si="14"/>
        <v>If you pay an additional $150 each month, you will reduce your repayment schedule by: 5 months</v>
      </c>
    </row>
    <row r="139" spans="1:12" ht="28.8" x14ac:dyDescent="0.3">
      <c r="A139" s="100" t="s">
        <v>1412</v>
      </c>
      <c r="B139" s="101">
        <v>35817</v>
      </c>
      <c r="C139" s="102">
        <v>129467</v>
      </c>
      <c r="D139" s="103">
        <v>30</v>
      </c>
      <c r="E139" s="104">
        <v>6.7400000000000002E-2</v>
      </c>
      <c r="F139" s="105">
        <v>296</v>
      </c>
      <c r="G139" s="106">
        <v>46774</v>
      </c>
      <c r="H139" s="107">
        <f t="shared" si="10"/>
        <v>163827.71893395166</v>
      </c>
      <c r="I139" s="107">
        <f t="shared" si="11"/>
        <v>84474.865412548272</v>
      </c>
      <c r="J139" s="107">
        <f t="shared" si="12"/>
        <v>44992.134587451728</v>
      </c>
      <c r="K139" s="166" t="str">
        <f t="shared" si="13"/>
        <v>We can offer you a new loan with a 1% drop in interest. Your new loan will have payments of: $ 755 over 30 years.</v>
      </c>
      <c r="L139" s="108" t="str">
        <f t="shared" si="14"/>
        <v>If you pay an additional $150 each month, you will reduce your repayment schedule by: 11 months</v>
      </c>
    </row>
    <row r="140" spans="1:12" ht="28.8" x14ac:dyDescent="0.3">
      <c r="A140" s="109" t="s">
        <v>1413</v>
      </c>
      <c r="B140" s="110">
        <v>41593</v>
      </c>
      <c r="C140" s="111">
        <v>215054</v>
      </c>
      <c r="D140" s="112">
        <v>30</v>
      </c>
      <c r="E140" s="113">
        <v>4.6100000000000002E-2</v>
      </c>
      <c r="F140" s="114">
        <v>106</v>
      </c>
      <c r="G140" s="115">
        <v>52550</v>
      </c>
      <c r="H140" s="107">
        <f t="shared" si="10"/>
        <v>80764.124575700407</v>
      </c>
      <c r="I140" s="107">
        <f t="shared" si="11"/>
        <v>36233.143877520633</v>
      </c>
      <c r="J140" s="107">
        <f t="shared" si="12"/>
        <v>178820.85612247937</v>
      </c>
      <c r="K140" s="166" t="str">
        <f t="shared" si="13"/>
        <v>We can offer you a new loan with a 1% drop in interest. Your new loan will have payments of: $ 979 over 30 years.</v>
      </c>
      <c r="L140" s="108" t="str">
        <f t="shared" si="14"/>
        <v>If you pay an additional $150 each month, you will reduce your repayment schedule by: 46 months</v>
      </c>
    </row>
    <row r="141" spans="1:12" ht="28.8" x14ac:dyDescent="0.3">
      <c r="A141" s="100" t="s">
        <v>1414</v>
      </c>
      <c r="B141" s="101">
        <v>42995</v>
      </c>
      <c r="C141" s="102">
        <v>214248</v>
      </c>
      <c r="D141" s="103">
        <v>30</v>
      </c>
      <c r="E141" s="104">
        <v>3.0199999999999998E-2</v>
      </c>
      <c r="F141" s="105">
        <v>60</v>
      </c>
      <c r="G141" s="106">
        <v>53952</v>
      </c>
      <c r="H141" s="107">
        <f t="shared" si="10"/>
        <v>30636.97682461574</v>
      </c>
      <c r="I141" s="107">
        <f t="shared" si="11"/>
        <v>23698.473259287181</v>
      </c>
      <c r="J141" s="107">
        <f t="shared" si="12"/>
        <v>190549.52674071281</v>
      </c>
      <c r="K141" s="166" t="str">
        <f t="shared" si="13"/>
        <v>We can offer you a new loan with a 1% drop in interest. Your new loan will have payments of: $ 794 over 30 years.</v>
      </c>
      <c r="L141" s="108" t="str">
        <f t="shared" si="14"/>
        <v>If you pay an additional $150 each month, you will reduce your repayment schedule by: 59 months</v>
      </c>
    </row>
    <row r="142" spans="1:12" ht="15.6" x14ac:dyDescent="0.3">
      <c r="A142" s="109" t="s">
        <v>1415</v>
      </c>
      <c r="B142" s="110">
        <v>30959</v>
      </c>
      <c r="C142" s="111">
        <v>196354</v>
      </c>
      <c r="D142" s="112">
        <v>30</v>
      </c>
      <c r="E142" s="113">
        <v>6.59E-2</v>
      </c>
      <c r="F142" s="114">
        <v>360</v>
      </c>
      <c r="G142" s="115">
        <v>41916</v>
      </c>
      <c r="H142" s="107">
        <f t="shared" si="10"/>
        <v>254630.7764401196</v>
      </c>
      <c r="I142" s="107">
        <f t="shared" si="11"/>
        <v>196354</v>
      </c>
      <c r="J142" s="107">
        <f t="shared" si="12"/>
        <v>0</v>
      </c>
      <c r="K142" s="166" t="str">
        <f t="shared" si="13"/>
        <v/>
      </c>
      <c r="L142" s="108" t="str">
        <f t="shared" si="14"/>
        <v/>
      </c>
    </row>
    <row r="143" spans="1:12" ht="15.6" x14ac:dyDescent="0.3">
      <c r="A143" s="100" t="s">
        <v>1416</v>
      </c>
      <c r="B143" s="101">
        <v>32818</v>
      </c>
      <c r="C143" s="102">
        <v>207201</v>
      </c>
      <c r="D143" s="103">
        <v>15</v>
      </c>
      <c r="E143" s="104">
        <v>8.2000000000000003E-2</v>
      </c>
      <c r="F143" s="105">
        <v>180</v>
      </c>
      <c r="G143" s="106">
        <v>38297</v>
      </c>
      <c r="H143" s="107">
        <f t="shared" si="10"/>
        <v>153540.25765084603</v>
      </c>
      <c r="I143" s="107">
        <f t="shared" si="11"/>
        <v>207201</v>
      </c>
      <c r="J143" s="107">
        <f t="shared" si="12"/>
        <v>0</v>
      </c>
      <c r="K143" s="166" t="str">
        <f t="shared" si="13"/>
        <v/>
      </c>
      <c r="L143" s="108" t="str">
        <f t="shared" si="14"/>
        <v/>
      </c>
    </row>
    <row r="144" spans="1:12" ht="28.8" x14ac:dyDescent="0.3">
      <c r="A144" s="109" t="s">
        <v>1417</v>
      </c>
      <c r="B144" s="110">
        <v>38681</v>
      </c>
      <c r="C144" s="111">
        <v>146021</v>
      </c>
      <c r="D144" s="112">
        <v>20</v>
      </c>
      <c r="E144" s="113">
        <v>7.2300000000000003E-2</v>
      </c>
      <c r="F144" s="114">
        <v>202</v>
      </c>
      <c r="G144" s="115">
        <v>45986</v>
      </c>
      <c r="H144" s="107">
        <f t="shared" si="10"/>
        <v>125786.38864753433</v>
      </c>
      <c r="I144" s="107">
        <f t="shared" si="11"/>
        <v>106987.52242243881</v>
      </c>
      <c r="J144" s="107">
        <f t="shared" si="12"/>
        <v>39033.477577561192</v>
      </c>
      <c r="K144" s="166" t="str">
        <f t="shared" si="13"/>
        <v>We can offer you a new loan with a 1% drop in interest. Your new loan will have payments of: $ 1,066 over 20 years.</v>
      </c>
      <c r="L144" s="108" t="str">
        <f t="shared" si="14"/>
        <v>If you pay an additional $150 each month, you will reduce your repayment schedule by: 4 months</v>
      </c>
    </row>
    <row r="145" spans="1:12" ht="28.8" x14ac:dyDescent="0.3">
      <c r="A145" s="100" t="s">
        <v>1418</v>
      </c>
      <c r="B145" s="101">
        <v>44395</v>
      </c>
      <c r="C145" s="102">
        <v>482846</v>
      </c>
      <c r="D145" s="103">
        <v>30</v>
      </c>
      <c r="E145" s="104">
        <v>5.4300000000000001E-2</v>
      </c>
      <c r="F145" s="105">
        <v>14</v>
      </c>
      <c r="G145" s="106">
        <v>55352</v>
      </c>
      <c r="H145" s="107">
        <f t="shared" si="10"/>
        <v>30363.747371397822</v>
      </c>
      <c r="I145" s="107">
        <f t="shared" si="11"/>
        <v>7721.5450232558687</v>
      </c>
      <c r="J145" s="107">
        <f t="shared" si="12"/>
        <v>475124.45497674413</v>
      </c>
      <c r="K145" s="166" t="str">
        <f t="shared" si="13"/>
        <v>We can offer you a new loan with a 1% drop in interest. Your new loan will have payments of: $ 2,426 over 30 years.</v>
      </c>
      <c r="L145" s="108" t="str">
        <f t="shared" si="14"/>
        <v>If you pay an additional $150 each month, you will reduce your repayment schedule by: 39 months</v>
      </c>
    </row>
    <row r="146" spans="1:12" ht="28.8" x14ac:dyDescent="0.3">
      <c r="A146" s="109" t="s">
        <v>1419</v>
      </c>
      <c r="B146" s="110">
        <v>38204</v>
      </c>
      <c r="C146" s="111">
        <v>963154</v>
      </c>
      <c r="D146" s="112">
        <v>30</v>
      </c>
      <c r="E146" s="113">
        <v>6.2799999999999995E-2</v>
      </c>
      <c r="F146" s="114">
        <v>217</v>
      </c>
      <c r="G146" s="115">
        <v>49161</v>
      </c>
      <c r="H146" s="107">
        <f t="shared" si="10"/>
        <v>925673.79973507579</v>
      </c>
      <c r="I146" s="107">
        <f t="shared" si="11"/>
        <v>365283.10427674843</v>
      </c>
      <c r="J146" s="107">
        <f t="shared" si="12"/>
        <v>597870.89572325163</v>
      </c>
      <c r="K146" s="166" t="str">
        <f t="shared" si="13"/>
        <v>We can offer you a new loan with a 1% drop in interest. Your new loan will have payments of: $ 5,336 over 30 years.</v>
      </c>
      <c r="L146" s="108" t="str">
        <f t="shared" si="14"/>
        <v>If you pay an additional $150 each month, you will reduce your repayment schedule by: 5 months</v>
      </c>
    </row>
    <row r="147" spans="1:12" ht="28.8" x14ac:dyDescent="0.3">
      <c r="A147" s="100" t="s">
        <v>1420</v>
      </c>
      <c r="B147" s="101">
        <v>40565</v>
      </c>
      <c r="C147" s="102">
        <v>258000</v>
      </c>
      <c r="D147" s="103">
        <v>30</v>
      </c>
      <c r="E147" s="104">
        <v>4.02E-2</v>
      </c>
      <c r="F147" s="105">
        <v>140</v>
      </c>
      <c r="G147" s="106">
        <v>51523</v>
      </c>
      <c r="H147" s="107">
        <f t="shared" si="10"/>
        <v>106833.32231096014</v>
      </c>
      <c r="I147" s="107">
        <f t="shared" si="11"/>
        <v>66025.814943168647</v>
      </c>
      <c r="J147" s="107">
        <f t="shared" si="12"/>
        <v>191974.18505683134</v>
      </c>
      <c r="K147" s="166" t="str">
        <f t="shared" si="13"/>
        <v>We can offer you a new loan with a 1% drop in interest. Your new loan will have payments of: $ 1,091 over 30 years.</v>
      </c>
      <c r="L147" s="108" t="str">
        <f t="shared" si="14"/>
        <v>If you pay an additional $150 each month, you will reduce your repayment schedule by: 33 months</v>
      </c>
    </row>
    <row r="148" spans="1:12" ht="15.6" x14ac:dyDescent="0.3">
      <c r="A148" s="109" t="s">
        <v>1421</v>
      </c>
      <c r="B148" s="110">
        <v>37001</v>
      </c>
      <c r="C148" s="111">
        <v>191164</v>
      </c>
      <c r="D148" s="112">
        <v>15</v>
      </c>
      <c r="E148" s="113">
        <v>6.2299999999999994E-2</v>
      </c>
      <c r="F148" s="114">
        <v>180</v>
      </c>
      <c r="G148" s="115">
        <v>42480</v>
      </c>
      <c r="H148" s="107">
        <f t="shared" si="10"/>
        <v>103496.14813607413</v>
      </c>
      <c r="I148" s="107">
        <f t="shared" si="11"/>
        <v>191164</v>
      </c>
      <c r="J148" s="107">
        <f t="shared" si="12"/>
        <v>0</v>
      </c>
      <c r="K148" s="166" t="str">
        <f t="shared" si="13"/>
        <v/>
      </c>
      <c r="L148" s="108" t="str">
        <f t="shared" si="14"/>
        <v/>
      </c>
    </row>
    <row r="149" spans="1:12" ht="28.8" x14ac:dyDescent="0.3">
      <c r="A149" s="100" t="s">
        <v>1422</v>
      </c>
      <c r="B149" s="101">
        <v>40005</v>
      </c>
      <c r="C149" s="102">
        <v>258272</v>
      </c>
      <c r="D149" s="103">
        <v>30</v>
      </c>
      <c r="E149" s="104">
        <v>5.2000000000000005E-2</v>
      </c>
      <c r="F149" s="105">
        <v>158</v>
      </c>
      <c r="G149" s="106">
        <v>50962</v>
      </c>
      <c r="H149" s="107">
        <f t="shared" si="10"/>
        <v>156438.41301316512</v>
      </c>
      <c r="I149" s="107">
        <f t="shared" si="11"/>
        <v>67637.132402733012</v>
      </c>
      <c r="J149" s="107">
        <f t="shared" si="12"/>
        <v>190634.86759726697</v>
      </c>
      <c r="K149" s="166" t="str">
        <f t="shared" si="13"/>
        <v>We can offer you a new loan with a 1% drop in interest. Your new loan will have payments of: $ 1,263 over 30 years.</v>
      </c>
      <c r="L149" s="108" t="str">
        <f t="shared" si="14"/>
        <v>If you pay an additional $150 each month, you will reduce your repayment schedule by: 28 months</v>
      </c>
    </row>
    <row r="150" spans="1:12" ht="15.6" x14ac:dyDescent="0.3">
      <c r="A150" s="109" t="s">
        <v>1423</v>
      </c>
      <c r="B150" s="110">
        <v>31013</v>
      </c>
      <c r="C150" s="111">
        <v>149035</v>
      </c>
      <c r="D150" s="112">
        <v>30</v>
      </c>
      <c r="E150" s="113">
        <v>7.690000000000001E-2</v>
      </c>
      <c r="F150" s="114">
        <v>360</v>
      </c>
      <c r="G150" s="115">
        <v>41970</v>
      </c>
      <c r="H150" s="107">
        <f t="shared" si="10"/>
        <v>233116.64495493448</v>
      </c>
      <c r="I150" s="107">
        <f t="shared" si="11"/>
        <v>149035</v>
      </c>
      <c r="J150" s="107">
        <f t="shared" si="12"/>
        <v>0</v>
      </c>
      <c r="K150" s="166" t="str">
        <f t="shared" si="13"/>
        <v/>
      </c>
      <c r="L150" s="108" t="str">
        <f t="shared" si="14"/>
        <v/>
      </c>
    </row>
    <row r="151" spans="1:12" ht="28.8" x14ac:dyDescent="0.3">
      <c r="A151" s="100" t="s">
        <v>1424</v>
      </c>
      <c r="B151" s="101">
        <v>38953</v>
      </c>
      <c r="C151" s="102">
        <v>76056</v>
      </c>
      <c r="D151" s="103">
        <v>20</v>
      </c>
      <c r="E151" s="104">
        <v>5.9200000000000003E-2</v>
      </c>
      <c r="F151" s="105">
        <v>193</v>
      </c>
      <c r="G151" s="106">
        <v>46258</v>
      </c>
      <c r="H151" s="107">
        <f t="shared" si="10"/>
        <v>51092.084450268456</v>
      </c>
      <c r="I151" s="107">
        <f t="shared" si="11"/>
        <v>53395.117689700266</v>
      </c>
      <c r="J151" s="107">
        <f t="shared" si="12"/>
        <v>22660.882310299734</v>
      </c>
      <c r="K151" s="166" t="str">
        <f t="shared" si="13"/>
        <v>We can offer you a new loan with a 1% drop in interest. Your new loan will have payments of: $ 499 over 20 years.</v>
      </c>
      <c r="L151" s="108" t="str">
        <f t="shared" si="14"/>
        <v>If you pay an additional $150 each month, you will reduce your repayment schedule by: 11 months</v>
      </c>
    </row>
    <row r="152" spans="1:12" ht="15.6" x14ac:dyDescent="0.3">
      <c r="A152" s="109" t="s">
        <v>1425</v>
      </c>
      <c r="B152" s="110">
        <v>37349</v>
      </c>
      <c r="C152" s="111">
        <v>124940</v>
      </c>
      <c r="D152" s="112">
        <v>15</v>
      </c>
      <c r="E152" s="113">
        <v>7.4900000000000008E-2</v>
      </c>
      <c r="F152" s="114">
        <v>180</v>
      </c>
      <c r="G152" s="115">
        <v>42828</v>
      </c>
      <c r="H152" s="107">
        <f t="shared" si="10"/>
        <v>83409.886163378615</v>
      </c>
      <c r="I152" s="107">
        <f t="shared" si="11"/>
        <v>124940.00000000001</v>
      </c>
      <c r="J152" s="107">
        <f t="shared" si="12"/>
        <v>0</v>
      </c>
      <c r="K152" s="166" t="str">
        <f t="shared" si="13"/>
        <v/>
      </c>
      <c r="L152" s="108" t="str">
        <f t="shared" si="14"/>
        <v/>
      </c>
    </row>
    <row r="153" spans="1:12" ht="28.8" x14ac:dyDescent="0.3">
      <c r="A153" s="100" t="s">
        <v>1426</v>
      </c>
      <c r="B153" s="101">
        <v>41094</v>
      </c>
      <c r="C153" s="102">
        <v>92790</v>
      </c>
      <c r="D153" s="103">
        <v>30</v>
      </c>
      <c r="E153" s="104">
        <v>4.8600000000000004E-2</v>
      </c>
      <c r="F153" s="105">
        <v>122</v>
      </c>
      <c r="G153" s="106">
        <v>52051</v>
      </c>
      <c r="H153" s="107">
        <f t="shared" si="10"/>
        <v>41799.807105626707</v>
      </c>
      <c r="I153" s="107">
        <f t="shared" si="11"/>
        <v>18005.549166309305</v>
      </c>
      <c r="J153" s="107">
        <f t="shared" si="12"/>
        <v>74784.450833690702</v>
      </c>
      <c r="K153" s="166" t="str">
        <f t="shared" si="13"/>
        <v>We can offer you a new loan with a 1% drop in interest. Your new loan will have payments of: $ 436 over 30 years.</v>
      </c>
      <c r="L153" s="108" t="str">
        <f t="shared" si="14"/>
        <v>If you pay an additional $150 each month, you will reduce your repayment schedule by: 79 months</v>
      </c>
    </row>
    <row r="154" spans="1:12" ht="15.6" x14ac:dyDescent="0.3">
      <c r="A154" s="109" t="s">
        <v>1427</v>
      </c>
      <c r="B154" s="110">
        <v>31573</v>
      </c>
      <c r="C154" s="111">
        <v>140750</v>
      </c>
      <c r="D154" s="112">
        <v>30</v>
      </c>
      <c r="E154" s="113">
        <v>6.0499999999999998E-2</v>
      </c>
      <c r="F154" s="114">
        <v>360</v>
      </c>
      <c r="G154" s="115">
        <v>42531</v>
      </c>
      <c r="H154" s="107">
        <f t="shared" si="10"/>
        <v>164672.99884304684</v>
      </c>
      <c r="I154" s="107">
        <f t="shared" si="11"/>
        <v>140750</v>
      </c>
      <c r="J154" s="107">
        <f t="shared" si="12"/>
        <v>0</v>
      </c>
      <c r="K154" s="166" t="str">
        <f t="shared" si="13"/>
        <v/>
      </c>
      <c r="L154" s="108" t="str">
        <f t="shared" si="14"/>
        <v/>
      </c>
    </row>
    <row r="155" spans="1:12" ht="28.8" x14ac:dyDescent="0.3">
      <c r="A155" s="100" t="s">
        <v>1428</v>
      </c>
      <c r="B155" s="101">
        <v>37592</v>
      </c>
      <c r="C155" s="102">
        <v>468397</v>
      </c>
      <c r="D155" s="103">
        <v>30</v>
      </c>
      <c r="E155" s="104">
        <v>5.8400000000000001E-2</v>
      </c>
      <c r="F155" s="105">
        <v>237</v>
      </c>
      <c r="G155" s="106">
        <v>48550</v>
      </c>
      <c r="H155" s="107">
        <f t="shared" si="10"/>
        <v>440804.55724406813</v>
      </c>
      <c r="I155" s="107">
        <f t="shared" si="11"/>
        <v>213380.9385101306</v>
      </c>
      <c r="J155" s="107">
        <f t="shared" si="12"/>
        <v>255016.0614898694</v>
      </c>
      <c r="K155" s="166" t="str">
        <f t="shared" si="13"/>
        <v>We can offer you a new loan with a 1% drop in interest. Your new loan will have payments of: $ 2,469 over 30 years.</v>
      </c>
      <c r="L155" s="108" t="str">
        <f t="shared" si="14"/>
        <v>If you pay an additional $150 each month, you will reduce your repayment schedule by: 8 months</v>
      </c>
    </row>
    <row r="156" spans="1:12" ht="15.6" x14ac:dyDescent="0.3">
      <c r="A156" s="109" t="s">
        <v>1429</v>
      </c>
      <c r="B156" s="110">
        <v>33441</v>
      </c>
      <c r="C156" s="111">
        <v>169042</v>
      </c>
      <c r="D156" s="112">
        <v>30</v>
      </c>
      <c r="E156" s="113">
        <v>6.3199999999999992E-2</v>
      </c>
      <c r="F156" s="114">
        <v>360</v>
      </c>
      <c r="G156" s="115">
        <v>44399</v>
      </c>
      <c r="H156" s="107">
        <f t="shared" si="10"/>
        <v>208428.36064561945</v>
      </c>
      <c r="I156" s="107">
        <f t="shared" si="11"/>
        <v>169042</v>
      </c>
      <c r="J156" s="107">
        <f t="shared" si="12"/>
        <v>0</v>
      </c>
      <c r="K156" s="166" t="str">
        <f t="shared" si="13"/>
        <v/>
      </c>
      <c r="L156" s="108" t="str">
        <f t="shared" si="14"/>
        <v/>
      </c>
    </row>
    <row r="157" spans="1:12" ht="28.8" x14ac:dyDescent="0.3">
      <c r="A157" s="100" t="s">
        <v>1430</v>
      </c>
      <c r="B157" s="101">
        <v>42813</v>
      </c>
      <c r="C157" s="102">
        <v>144018</v>
      </c>
      <c r="D157" s="103">
        <v>15</v>
      </c>
      <c r="E157" s="104">
        <v>3.0300000000000001E-2</v>
      </c>
      <c r="F157" s="105">
        <v>66</v>
      </c>
      <c r="G157" s="106">
        <v>48292</v>
      </c>
      <c r="H157" s="107">
        <f t="shared" si="10"/>
        <v>20379.960067448636</v>
      </c>
      <c r="I157" s="107">
        <f t="shared" si="11"/>
        <v>45398.354513326129</v>
      </c>
      <c r="J157" s="107">
        <f t="shared" si="12"/>
        <v>98619.645486673864</v>
      </c>
      <c r="K157" s="166" t="str">
        <f t="shared" si="13"/>
        <v>We can offer you a new loan with a 1% drop in interest. Your new loan will have payments of: $ 929 over 15 years.</v>
      </c>
      <c r="L157" s="108" t="str">
        <f t="shared" si="14"/>
        <v>If you pay an additional $150 each month, you will reduce your repayment schedule by: 16 months</v>
      </c>
    </row>
    <row r="158" spans="1:12" ht="28.8" x14ac:dyDescent="0.3">
      <c r="A158" s="109" t="s">
        <v>1431</v>
      </c>
      <c r="B158" s="110">
        <v>42573</v>
      </c>
      <c r="C158" s="111">
        <v>429641</v>
      </c>
      <c r="D158" s="112">
        <v>30</v>
      </c>
      <c r="E158" s="113">
        <v>5.16E-2</v>
      </c>
      <c r="F158" s="114">
        <v>74</v>
      </c>
      <c r="G158" s="115">
        <v>53530</v>
      </c>
      <c r="H158" s="107">
        <f t="shared" si="10"/>
        <v>130241.91183102025</v>
      </c>
      <c r="I158" s="107">
        <f t="shared" si="11"/>
        <v>43554.511196575171</v>
      </c>
      <c r="J158" s="107">
        <f t="shared" si="12"/>
        <v>386086.48880342481</v>
      </c>
      <c r="K158" s="166" t="str">
        <f t="shared" si="13"/>
        <v>We can offer you a new loan with a 1% drop in interest. Your new loan will have payments of: $ 2,091 over 30 years.</v>
      </c>
      <c r="L158" s="108" t="str">
        <f t="shared" si="14"/>
        <v>If you pay an additional $150 each month, you will reduce your repayment schedule by: 31 months</v>
      </c>
    </row>
    <row r="159" spans="1:12" ht="15.6" x14ac:dyDescent="0.3">
      <c r="A159" s="100" t="s">
        <v>1432</v>
      </c>
      <c r="B159" s="101">
        <v>31374</v>
      </c>
      <c r="C159" s="102">
        <v>91487</v>
      </c>
      <c r="D159" s="103">
        <v>30</v>
      </c>
      <c r="E159" s="104">
        <v>6.7900000000000002E-2</v>
      </c>
      <c r="F159" s="105">
        <v>360</v>
      </c>
      <c r="G159" s="106">
        <v>42331</v>
      </c>
      <c r="H159" s="107">
        <f t="shared" si="10"/>
        <v>123007.30612588683</v>
      </c>
      <c r="I159" s="107">
        <f t="shared" si="11"/>
        <v>91487</v>
      </c>
      <c r="J159" s="107">
        <f t="shared" si="12"/>
        <v>0</v>
      </c>
      <c r="K159" s="166" t="str">
        <f t="shared" si="13"/>
        <v/>
      </c>
      <c r="L159" s="108" t="str">
        <f t="shared" si="14"/>
        <v/>
      </c>
    </row>
    <row r="160" spans="1:12" ht="15.6" x14ac:dyDescent="0.3">
      <c r="A160" s="109" t="s">
        <v>1433</v>
      </c>
      <c r="B160" s="110">
        <v>30887</v>
      </c>
      <c r="C160" s="111">
        <v>229841</v>
      </c>
      <c r="D160" s="112">
        <v>15</v>
      </c>
      <c r="E160" s="113">
        <v>7.7900000000000011E-2</v>
      </c>
      <c r="F160" s="114">
        <v>180</v>
      </c>
      <c r="G160" s="115">
        <v>36365</v>
      </c>
      <c r="H160" s="107">
        <f t="shared" si="10"/>
        <v>160526.26925077176</v>
      </c>
      <c r="I160" s="107">
        <f t="shared" si="11"/>
        <v>229840.99999999997</v>
      </c>
      <c r="J160" s="107">
        <f t="shared" si="12"/>
        <v>0</v>
      </c>
      <c r="K160" s="166" t="str">
        <f t="shared" si="13"/>
        <v/>
      </c>
      <c r="L160" s="108" t="str">
        <f t="shared" si="14"/>
        <v/>
      </c>
    </row>
    <row r="161" spans="1:12" ht="28.8" x14ac:dyDescent="0.3">
      <c r="A161" s="100" t="s">
        <v>1434</v>
      </c>
      <c r="B161" s="101">
        <v>37405</v>
      </c>
      <c r="C161" s="102">
        <v>81541</v>
      </c>
      <c r="D161" s="103">
        <v>30</v>
      </c>
      <c r="E161" s="104">
        <v>7.6000000000000012E-2</v>
      </c>
      <c r="F161" s="105">
        <v>244</v>
      </c>
      <c r="G161" s="106">
        <v>48363</v>
      </c>
      <c r="H161" s="107">
        <f t="shared" si="10"/>
        <v>106140.26529811628</v>
      </c>
      <c r="I161" s="107">
        <f t="shared" si="11"/>
        <v>34340.392858454135</v>
      </c>
      <c r="J161" s="107">
        <f t="shared" si="12"/>
        <v>47200.607141545865</v>
      </c>
      <c r="K161" s="166" t="str">
        <f t="shared" si="13"/>
        <v>We can offer you a new loan with a 1% drop in interest. Your new loan will have payments of: $ 521 over 30 years.</v>
      </c>
      <c r="L161" s="108" t="str">
        <f t="shared" si="14"/>
        <v>If you pay an additional $150 each month, you will reduce your repayment schedule by: 31 months</v>
      </c>
    </row>
    <row r="162" spans="1:12" ht="28.8" x14ac:dyDescent="0.3">
      <c r="A162" s="109" t="s">
        <v>1435</v>
      </c>
      <c r="B162" s="110">
        <v>42522</v>
      </c>
      <c r="C162" s="111">
        <v>720884</v>
      </c>
      <c r="D162" s="112">
        <v>20</v>
      </c>
      <c r="E162" s="113">
        <v>5.8700000000000002E-2</v>
      </c>
      <c r="F162" s="114">
        <v>75</v>
      </c>
      <c r="G162" s="115">
        <v>49827</v>
      </c>
      <c r="H162" s="107">
        <f t="shared" si="10"/>
        <v>240165.14466584948</v>
      </c>
      <c r="I162" s="107">
        <f t="shared" si="11"/>
        <v>143138.72757762761</v>
      </c>
      <c r="J162" s="107">
        <f t="shared" si="12"/>
        <v>577745.27242237236</v>
      </c>
      <c r="K162" s="166" t="str">
        <f t="shared" si="13"/>
        <v>We can offer you a new loan with a 1% drop in interest. Your new loan will have payments of: $ 4,706 over 20 years.</v>
      </c>
      <c r="L162" s="108" t="str">
        <f t="shared" si="14"/>
        <v>If you pay an additional $150 each month, you will reduce your repayment schedule by: 7 months</v>
      </c>
    </row>
    <row r="163" spans="1:12" ht="28.8" x14ac:dyDescent="0.3">
      <c r="A163" s="100" t="s">
        <v>1436</v>
      </c>
      <c r="B163" s="101">
        <v>44423</v>
      </c>
      <c r="C163" s="102">
        <v>112048</v>
      </c>
      <c r="D163" s="103">
        <v>20</v>
      </c>
      <c r="E163" s="104">
        <v>5.1800000000000006E-2</v>
      </c>
      <c r="F163" s="105">
        <v>13</v>
      </c>
      <c r="G163" s="106">
        <v>51728</v>
      </c>
      <c r="H163" s="107">
        <f t="shared" si="10"/>
        <v>6196.4297595721255</v>
      </c>
      <c r="I163" s="107">
        <f t="shared" si="11"/>
        <v>3562.0733026844432</v>
      </c>
      <c r="J163" s="107">
        <f t="shared" si="12"/>
        <v>108485.92669731556</v>
      </c>
      <c r="K163" s="166" t="str">
        <f t="shared" si="13"/>
        <v>We can offer you a new loan with a 1% drop in interest. Your new loan will have payments of: $ 690 over 20 years.</v>
      </c>
      <c r="L163" s="108" t="str">
        <f t="shared" si="14"/>
        <v>If you pay an additional $150 each month, you will reduce your repayment schedule by: 56 months</v>
      </c>
    </row>
    <row r="164" spans="1:12" ht="28.8" x14ac:dyDescent="0.3">
      <c r="A164" s="109" t="s">
        <v>1437</v>
      </c>
      <c r="B164" s="110">
        <v>44393</v>
      </c>
      <c r="C164" s="111">
        <v>276084</v>
      </c>
      <c r="D164" s="112">
        <v>20</v>
      </c>
      <c r="E164" s="113">
        <v>4.2500000000000003E-2</v>
      </c>
      <c r="F164" s="114">
        <v>14</v>
      </c>
      <c r="G164" s="115">
        <v>51698</v>
      </c>
      <c r="H164" s="107">
        <f t="shared" si="10"/>
        <v>13449.934731788533</v>
      </c>
      <c r="I164" s="107">
        <f t="shared" si="11"/>
        <v>10484.567354476196</v>
      </c>
      <c r="J164" s="107">
        <f t="shared" si="12"/>
        <v>265599.4326455238</v>
      </c>
      <c r="K164" s="166" t="str">
        <f t="shared" si="13"/>
        <v>We can offer you a new loan with a 1% drop in interest. Your new loan will have payments of: $ 1,566 over 20 years.</v>
      </c>
      <c r="L164" s="108" t="str">
        <f t="shared" si="14"/>
        <v>If you pay an additional $150 each month, you will reduce your repayment schedule by: 26 months</v>
      </c>
    </row>
    <row r="165" spans="1:12" ht="15.6" x14ac:dyDescent="0.3">
      <c r="A165" s="100" t="s">
        <v>1438</v>
      </c>
      <c r="B165" s="101">
        <v>31102</v>
      </c>
      <c r="C165" s="102">
        <v>227786</v>
      </c>
      <c r="D165" s="103">
        <v>30</v>
      </c>
      <c r="E165" s="104">
        <v>8.48E-2</v>
      </c>
      <c r="F165" s="105">
        <v>360</v>
      </c>
      <c r="G165" s="106">
        <v>42059</v>
      </c>
      <c r="H165" s="107">
        <f t="shared" si="10"/>
        <v>401583.86126062577</v>
      </c>
      <c r="I165" s="107">
        <f t="shared" si="11"/>
        <v>227786.00000000003</v>
      </c>
      <c r="J165" s="107">
        <f t="shared" si="12"/>
        <v>0</v>
      </c>
      <c r="K165" s="166" t="str">
        <f t="shared" si="13"/>
        <v/>
      </c>
      <c r="L165" s="108" t="str">
        <f t="shared" si="14"/>
        <v/>
      </c>
    </row>
    <row r="166" spans="1:12" ht="28.8" x14ac:dyDescent="0.3">
      <c r="A166" s="109" t="s">
        <v>1439</v>
      </c>
      <c r="B166" s="110">
        <v>39561</v>
      </c>
      <c r="C166" s="111">
        <v>870199</v>
      </c>
      <c r="D166" s="112">
        <v>30</v>
      </c>
      <c r="E166" s="113">
        <v>5.33E-2</v>
      </c>
      <c r="F166" s="114">
        <v>173</v>
      </c>
      <c r="G166" s="115">
        <v>50518</v>
      </c>
      <c r="H166" s="107">
        <f t="shared" si="10"/>
        <v>583596.97969487775</v>
      </c>
      <c r="I166" s="107">
        <f t="shared" si="11"/>
        <v>255190.06303842762</v>
      </c>
      <c r="J166" s="107">
        <f t="shared" si="12"/>
        <v>615008.93696157238</v>
      </c>
      <c r="K166" s="166" t="str">
        <f t="shared" si="13"/>
        <v>We can offer you a new loan with a 1% drop in interest. Your new loan will have payments of: $ 4,322 over 30 years.</v>
      </c>
      <c r="L166" s="108" t="str">
        <f t="shared" si="14"/>
        <v>If you pay an additional $150 each month, you will reduce your repayment schedule by: 8 months</v>
      </c>
    </row>
    <row r="167" spans="1:12" ht="15.6" x14ac:dyDescent="0.3">
      <c r="A167" s="100" t="s">
        <v>1440</v>
      </c>
      <c r="B167" s="101">
        <v>34790</v>
      </c>
      <c r="C167" s="102">
        <v>742904</v>
      </c>
      <c r="D167" s="103">
        <v>20</v>
      </c>
      <c r="E167" s="104">
        <v>6.2199999999999998E-2</v>
      </c>
      <c r="F167" s="105">
        <v>240</v>
      </c>
      <c r="G167" s="106">
        <v>42095</v>
      </c>
      <c r="H167" s="107">
        <f t="shared" si="10"/>
        <v>557203.0314503971</v>
      </c>
      <c r="I167" s="107">
        <f t="shared" si="11"/>
        <v>742904</v>
      </c>
      <c r="J167" s="107">
        <f t="shared" si="12"/>
        <v>0</v>
      </c>
      <c r="K167" s="166" t="str">
        <f t="shared" si="13"/>
        <v/>
      </c>
      <c r="L167" s="108" t="str">
        <f t="shared" si="14"/>
        <v/>
      </c>
    </row>
    <row r="168" spans="1:12" ht="28.8" x14ac:dyDescent="0.3">
      <c r="A168" s="109" t="s">
        <v>1441</v>
      </c>
      <c r="B168" s="110">
        <v>42704</v>
      </c>
      <c r="C168" s="111">
        <v>98273</v>
      </c>
      <c r="D168" s="112">
        <v>30</v>
      </c>
      <c r="E168" s="113">
        <v>4.4999999999999998E-2</v>
      </c>
      <c r="F168" s="114">
        <v>69</v>
      </c>
      <c r="G168" s="115">
        <v>53661</v>
      </c>
      <c r="H168" s="107">
        <f t="shared" si="10"/>
        <v>24188.096441598151</v>
      </c>
      <c r="I168" s="107">
        <f t="shared" si="11"/>
        <v>10169.408520639801</v>
      </c>
      <c r="J168" s="107">
        <f t="shared" si="12"/>
        <v>88103.591479360199</v>
      </c>
      <c r="K168" s="166" t="str">
        <f t="shared" si="13"/>
        <v>We can offer you a new loan with a 1% drop in interest. Your new loan will have payments of: $ 441 over 30 years.</v>
      </c>
      <c r="L168" s="108" t="str">
        <f t="shared" si="14"/>
        <v>If you pay an additional $150 each month, you will reduce your repayment schedule by: 100 months</v>
      </c>
    </row>
    <row r="169" spans="1:12" ht="15.6" x14ac:dyDescent="0.3">
      <c r="A169" s="100" t="s">
        <v>1442</v>
      </c>
      <c r="B169" s="101">
        <v>33786</v>
      </c>
      <c r="C169" s="102">
        <v>136383</v>
      </c>
      <c r="D169" s="103">
        <v>30</v>
      </c>
      <c r="E169" s="104">
        <v>6.2799999999999995E-2</v>
      </c>
      <c r="F169" s="105">
        <v>360</v>
      </c>
      <c r="G169" s="106">
        <v>44743</v>
      </c>
      <c r="H169" s="107">
        <f t="shared" si="10"/>
        <v>166879.71456301969</v>
      </c>
      <c r="I169" s="107">
        <f t="shared" si="11"/>
        <v>136383</v>
      </c>
      <c r="J169" s="107">
        <f t="shared" si="12"/>
        <v>0</v>
      </c>
      <c r="K169" s="166" t="str">
        <f t="shared" si="13"/>
        <v/>
      </c>
      <c r="L169" s="108" t="str">
        <f t="shared" si="14"/>
        <v/>
      </c>
    </row>
    <row r="170" spans="1:12" ht="15.6" x14ac:dyDescent="0.3">
      <c r="A170" s="109" t="s">
        <v>1443</v>
      </c>
      <c r="B170" s="110">
        <v>31269</v>
      </c>
      <c r="C170" s="111">
        <v>200988</v>
      </c>
      <c r="D170" s="112">
        <v>30</v>
      </c>
      <c r="E170" s="113">
        <v>8.6300000000000002E-2</v>
      </c>
      <c r="F170" s="114">
        <v>360</v>
      </c>
      <c r="G170" s="115">
        <v>42226</v>
      </c>
      <c r="H170" s="107">
        <f t="shared" si="10"/>
        <v>362044.47343974444</v>
      </c>
      <c r="I170" s="107">
        <f t="shared" si="11"/>
        <v>200988</v>
      </c>
      <c r="J170" s="107">
        <f t="shared" si="12"/>
        <v>0</v>
      </c>
      <c r="K170" s="166" t="str">
        <f t="shared" si="13"/>
        <v/>
      </c>
      <c r="L170" s="108" t="str">
        <f t="shared" si="14"/>
        <v/>
      </c>
    </row>
    <row r="171" spans="1:12" ht="28.8" x14ac:dyDescent="0.3">
      <c r="A171" s="100" t="s">
        <v>1444</v>
      </c>
      <c r="B171" s="101">
        <v>43036</v>
      </c>
      <c r="C171" s="102">
        <v>206658</v>
      </c>
      <c r="D171" s="103">
        <v>20</v>
      </c>
      <c r="E171" s="104">
        <v>5.9900000000000002E-2</v>
      </c>
      <c r="F171" s="105">
        <v>59</v>
      </c>
      <c r="G171" s="106">
        <v>50341</v>
      </c>
      <c r="H171" s="107">
        <f t="shared" si="10"/>
        <v>56648.406182815233</v>
      </c>
      <c r="I171" s="107">
        <f t="shared" si="11"/>
        <v>30634.431031535747</v>
      </c>
      <c r="J171" s="107">
        <f t="shared" si="12"/>
        <v>176023.56896846424</v>
      </c>
      <c r="K171" s="166" t="str">
        <f t="shared" si="13"/>
        <v>We can offer you a new loan with a 1% drop in interest. Your new loan will have payments of: $ 1,363 over 20 years.</v>
      </c>
      <c r="L171" s="108" t="str">
        <f t="shared" si="14"/>
        <v>If you pay an additional $150 each month, you will reduce your repayment schedule by: 25 months</v>
      </c>
    </row>
    <row r="172" spans="1:12" ht="28.8" x14ac:dyDescent="0.3">
      <c r="A172" s="109" t="s">
        <v>1445</v>
      </c>
      <c r="B172" s="110">
        <v>33946</v>
      </c>
      <c r="C172" s="111">
        <v>215863</v>
      </c>
      <c r="D172" s="112">
        <v>30</v>
      </c>
      <c r="E172" s="113">
        <v>5.8599999999999999E-2</v>
      </c>
      <c r="F172" s="114">
        <v>357</v>
      </c>
      <c r="G172" s="115">
        <v>44903</v>
      </c>
      <c r="H172" s="107">
        <f t="shared" si="10"/>
        <v>243043.24438566706</v>
      </c>
      <c r="I172" s="107">
        <f t="shared" si="11"/>
        <v>212075.52362339516</v>
      </c>
      <c r="J172" s="107">
        <f t="shared" si="12"/>
        <v>3787.4763766048418</v>
      </c>
      <c r="K172" s="166" t="str">
        <f t="shared" si="13"/>
        <v>We can offer you a new loan with a 1% drop in interest. Your new loan will have payments of: $ 1,140 over 30 years.</v>
      </c>
      <c r="L172" s="108" t="str">
        <f t="shared" si="14"/>
        <v>If you pay an additional $150 each month, you will reduce your repayment schedule by: 0 months</v>
      </c>
    </row>
    <row r="173" spans="1:12" ht="28.8" x14ac:dyDescent="0.3">
      <c r="A173" s="100" t="s">
        <v>1446</v>
      </c>
      <c r="B173" s="101">
        <v>44236</v>
      </c>
      <c r="C173" s="102">
        <v>937176</v>
      </c>
      <c r="D173" s="103">
        <v>15</v>
      </c>
      <c r="E173" s="104">
        <v>4.4900000000000002E-2</v>
      </c>
      <c r="F173" s="105">
        <v>19</v>
      </c>
      <c r="G173" s="106">
        <v>49714</v>
      </c>
      <c r="H173" s="107">
        <f t="shared" si="10"/>
        <v>64234.584381953304</v>
      </c>
      <c r="I173" s="107">
        <f t="shared" si="11"/>
        <v>71891.766146425463</v>
      </c>
      <c r="J173" s="107">
        <f t="shared" si="12"/>
        <v>865284.23385357449</v>
      </c>
      <c r="K173" s="166" t="str">
        <f t="shared" si="13"/>
        <v>We can offer you a new loan with a 1% drop in interest. Your new loan will have payments of: $ 6,695 over 15 years.</v>
      </c>
      <c r="L173" s="108" t="str">
        <f t="shared" si="14"/>
        <v>If you pay an additional $150 each month, you will reduce your repayment schedule by: 4 months</v>
      </c>
    </row>
    <row r="174" spans="1:12" ht="15.6" x14ac:dyDescent="0.3">
      <c r="A174" s="109" t="s">
        <v>1447</v>
      </c>
      <c r="B174" s="110">
        <v>32982</v>
      </c>
      <c r="C174" s="111">
        <v>847340</v>
      </c>
      <c r="D174" s="112">
        <v>30</v>
      </c>
      <c r="E174" s="113">
        <v>7.3400000000000007E-2</v>
      </c>
      <c r="F174" s="114">
        <v>360</v>
      </c>
      <c r="G174" s="115">
        <v>43940</v>
      </c>
      <c r="H174" s="107">
        <f t="shared" si="10"/>
        <v>1252240.4725851843</v>
      </c>
      <c r="I174" s="107">
        <f t="shared" si="11"/>
        <v>847340.00000000023</v>
      </c>
      <c r="J174" s="107">
        <f t="shared" si="12"/>
        <v>0</v>
      </c>
      <c r="K174" s="166" t="str">
        <f t="shared" si="13"/>
        <v/>
      </c>
      <c r="L174" s="108" t="str">
        <f t="shared" si="14"/>
        <v/>
      </c>
    </row>
    <row r="175" spans="1:12" ht="28.8" x14ac:dyDescent="0.3">
      <c r="A175" s="100" t="s">
        <v>1448</v>
      </c>
      <c r="B175" s="101">
        <v>34025</v>
      </c>
      <c r="C175" s="102">
        <v>111807</v>
      </c>
      <c r="D175" s="103">
        <v>30</v>
      </c>
      <c r="E175" s="104">
        <v>7.5500000000000012E-2</v>
      </c>
      <c r="F175" s="105">
        <v>355</v>
      </c>
      <c r="G175" s="106">
        <v>44982</v>
      </c>
      <c r="H175" s="107">
        <f t="shared" si="10"/>
        <v>170936.77221790474</v>
      </c>
      <c r="I175" s="107">
        <f t="shared" si="11"/>
        <v>107952.0546816908</v>
      </c>
      <c r="J175" s="107">
        <f t="shared" si="12"/>
        <v>3854.9453183091973</v>
      </c>
      <c r="K175" s="166" t="str">
        <f t="shared" si="13"/>
        <v>We can offer you a new loan with a 1% drop in interest. Your new loan will have payments of: $ 710 over 30 years.</v>
      </c>
      <c r="L175" s="108" t="str">
        <f t="shared" si="14"/>
        <v>If you pay an additional $150 each month, you will reduce your repayment schedule by: 0 months</v>
      </c>
    </row>
    <row r="176" spans="1:12" ht="28.8" x14ac:dyDescent="0.3">
      <c r="A176" s="109" t="s">
        <v>1449</v>
      </c>
      <c r="B176" s="110">
        <v>35264</v>
      </c>
      <c r="C176" s="111">
        <v>288946</v>
      </c>
      <c r="D176" s="112">
        <v>30</v>
      </c>
      <c r="E176" s="113">
        <v>5.2500000000000005E-2</v>
      </c>
      <c r="F176" s="114">
        <v>314</v>
      </c>
      <c r="G176" s="115">
        <v>46221</v>
      </c>
      <c r="H176" s="107">
        <f t="shared" si="10"/>
        <v>278414.44007451588</v>
      </c>
      <c r="I176" s="107">
        <f t="shared" si="11"/>
        <v>222594.69981143594</v>
      </c>
      <c r="J176" s="107">
        <f t="shared" si="12"/>
        <v>66351.300188564055</v>
      </c>
      <c r="K176" s="166" t="str">
        <f t="shared" si="13"/>
        <v>We can offer you a new loan with a 1% drop in interest. Your new loan will have payments of: $ 1,421 over 30 years.</v>
      </c>
      <c r="L176" s="108" t="str">
        <f t="shared" si="14"/>
        <v>If you pay an additional $150 each month, you will reduce your repayment schedule by: 4 months</v>
      </c>
    </row>
    <row r="177" spans="1:12" ht="28.8" x14ac:dyDescent="0.3">
      <c r="A177" s="100" t="s">
        <v>1450</v>
      </c>
      <c r="B177" s="101">
        <v>43802</v>
      </c>
      <c r="C177" s="102">
        <v>1065178</v>
      </c>
      <c r="D177" s="103">
        <v>30</v>
      </c>
      <c r="E177" s="104">
        <v>5.4000000000000006E-2</v>
      </c>
      <c r="F177" s="105">
        <v>33</v>
      </c>
      <c r="G177" s="106">
        <v>54760</v>
      </c>
      <c r="H177" s="107">
        <f t="shared" si="10"/>
        <v>155220.43843058214</v>
      </c>
      <c r="I177" s="107">
        <f t="shared" si="11"/>
        <v>42162.542690708266</v>
      </c>
      <c r="J177" s="107">
        <f t="shared" si="12"/>
        <v>1023015.4573092917</v>
      </c>
      <c r="K177" s="166" t="str">
        <f t="shared" si="13"/>
        <v>We can offer you a new loan with a 1% drop in interest. Your new loan will have payments of: $ 5,334 over 30 years.</v>
      </c>
      <c r="L177" s="108" t="str">
        <f t="shared" si="14"/>
        <v>If you pay an additional $150 each month, you will reduce your repayment schedule by: 17 months</v>
      </c>
    </row>
    <row r="178" spans="1:12" ht="15.6" x14ac:dyDescent="0.3">
      <c r="A178" s="109" t="s">
        <v>1451</v>
      </c>
      <c r="B178" s="110">
        <v>33727</v>
      </c>
      <c r="C178" s="111">
        <v>580894</v>
      </c>
      <c r="D178" s="112">
        <v>30</v>
      </c>
      <c r="E178" s="113">
        <v>7.2300000000000003E-2</v>
      </c>
      <c r="F178" s="114">
        <v>360</v>
      </c>
      <c r="G178" s="115">
        <v>44684</v>
      </c>
      <c r="H178" s="107">
        <f t="shared" si="10"/>
        <v>842849.85539112112</v>
      </c>
      <c r="I178" s="107">
        <f t="shared" si="11"/>
        <v>580893.99999999988</v>
      </c>
      <c r="J178" s="107">
        <f t="shared" si="12"/>
        <v>0</v>
      </c>
      <c r="K178" s="166" t="str">
        <f t="shared" si="13"/>
        <v/>
      </c>
      <c r="L178" s="108" t="str">
        <f t="shared" si="14"/>
        <v/>
      </c>
    </row>
    <row r="179" spans="1:12" ht="15.6" x14ac:dyDescent="0.3">
      <c r="A179" s="100" t="s">
        <v>1452</v>
      </c>
      <c r="B179" s="101">
        <v>34992</v>
      </c>
      <c r="C179" s="102">
        <v>272068</v>
      </c>
      <c r="D179" s="103">
        <v>15</v>
      </c>
      <c r="E179" s="104">
        <v>7.9500000000000001E-2</v>
      </c>
      <c r="F179" s="105">
        <v>180</v>
      </c>
      <c r="G179" s="106">
        <v>40471</v>
      </c>
      <c r="H179" s="107">
        <f t="shared" si="10"/>
        <v>194523.74861431052</v>
      </c>
      <c r="I179" s="107">
        <f t="shared" si="11"/>
        <v>272068</v>
      </c>
      <c r="J179" s="107">
        <f t="shared" si="12"/>
        <v>0</v>
      </c>
      <c r="K179" s="166" t="str">
        <f t="shared" si="13"/>
        <v/>
      </c>
      <c r="L179" s="108" t="str">
        <f t="shared" si="14"/>
        <v/>
      </c>
    </row>
    <row r="180" spans="1:12" ht="28.8" x14ac:dyDescent="0.3">
      <c r="A180" s="109" t="s">
        <v>1453</v>
      </c>
      <c r="B180" s="110">
        <v>40053</v>
      </c>
      <c r="C180" s="111">
        <v>120283</v>
      </c>
      <c r="D180" s="112">
        <v>20</v>
      </c>
      <c r="E180" s="113">
        <v>6.8000000000000005E-2</v>
      </c>
      <c r="F180" s="114">
        <v>157</v>
      </c>
      <c r="G180" s="115">
        <v>47358</v>
      </c>
      <c r="H180" s="107">
        <f t="shared" si="10"/>
        <v>84529.318628814028</v>
      </c>
      <c r="I180" s="107">
        <f t="shared" si="11"/>
        <v>59623.008581282906</v>
      </c>
      <c r="J180" s="107">
        <f t="shared" si="12"/>
        <v>60659.991418717094</v>
      </c>
      <c r="K180" s="166" t="str">
        <f t="shared" si="13"/>
        <v>We can offer you a new loan with a 1% drop in interest. Your new loan will have payments of: $ 848 over 20 years.</v>
      </c>
      <c r="L180" s="108" t="str">
        <f t="shared" si="14"/>
        <v>If you pay an additional $150 each month, you will reduce your repayment schedule by: 14 months</v>
      </c>
    </row>
    <row r="181" spans="1:12" ht="28.8" x14ac:dyDescent="0.3">
      <c r="A181" s="100" t="s">
        <v>1454</v>
      </c>
      <c r="B181" s="101">
        <v>44637</v>
      </c>
      <c r="C181" s="102">
        <v>363040</v>
      </c>
      <c r="D181" s="103">
        <v>15</v>
      </c>
      <c r="E181" s="104">
        <v>5.5100000000000003E-2</v>
      </c>
      <c r="F181" s="105">
        <v>6</v>
      </c>
      <c r="G181" s="106">
        <v>50116</v>
      </c>
      <c r="H181" s="107">
        <f t="shared" si="10"/>
        <v>9911.5738025730534</v>
      </c>
      <c r="I181" s="107">
        <f t="shared" si="11"/>
        <v>7898.0258324852048</v>
      </c>
      <c r="J181" s="107">
        <f t="shared" si="12"/>
        <v>355141.97416751477</v>
      </c>
      <c r="K181" s="166" t="str">
        <f t="shared" si="13"/>
        <v>We can offer you a new loan with a 1% drop in interest. Your new loan will have payments of: $ 2,779 over 15 years.</v>
      </c>
      <c r="L181" s="108" t="str">
        <f t="shared" si="14"/>
        <v>If you pay an additional $150 each month, you will reduce your repayment schedule by: 12 months</v>
      </c>
    </row>
    <row r="182" spans="1:12" ht="15.6" x14ac:dyDescent="0.3">
      <c r="A182" s="109" t="s">
        <v>1455</v>
      </c>
      <c r="B182" s="110">
        <v>30993</v>
      </c>
      <c r="C182" s="111">
        <v>108496</v>
      </c>
      <c r="D182" s="112">
        <v>30</v>
      </c>
      <c r="E182" s="113">
        <v>8.8300000000000003E-2</v>
      </c>
      <c r="F182" s="114">
        <v>360</v>
      </c>
      <c r="G182" s="115">
        <v>41950</v>
      </c>
      <c r="H182" s="107">
        <f t="shared" si="10"/>
        <v>201012.23942335701</v>
      </c>
      <c r="I182" s="107">
        <f t="shared" si="11"/>
        <v>108496</v>
      </c>
      <c r="J182" s="107">
        <f t="shared" si="12"/>
        <v>0</v>
      </c>
      <c r="K182" s="166" t="str">
        <f t="shared" si="13"/>
        <v/>
      </c>
      <c r="L182" s="108" t="str">
        <f t="shared" si="14"/>
        <v/>
      </c>
    </row>
    <row r="183" spans="1:12" ht="28.8" x14ac:dyDescent="0.3">
      <c r="A183" s="100" t="s">
        <v>1456</v>
      </c>
      <c r="B183" s="101">
        <v>39373</v>
      </c>
      <c r="C183" s="102">
        <v>130199</v>
      </c>
      <c r="D183" s="103">
        <v>30</v>
      </c>
      <c r="E183" s="104">
        <v>7.7000000000000013E-2</v>
      </c>
      <c r="F183" s="105">
        <v>179</v>
      </c>
      <c r="G183" s="106">
        <v>50331</v>
      </c>
      <c r="H183" s="107">
        <f t="shared" si="10"/>
        <v>135171.17158094677</v>
      </c>
      <c r="I183" s="107">
        <f t="shared" si="11"/>
        <v>30988.624415432354</v>
      </c>
      <c r="J183" s="107">
        <f t="shared" si="12"/>
        <v>99210.37558456765</v>
      </c>
      <c r="K183" s="166" t="str">
        <f t="shared" si="13"/>
        <v>We can offer you a new loan with a 1% drop in interest. Your new loan will have payments of: $ 840 over 30 years.</v>
      </c>
      <c r="L183" s="108" t="str">
        <f t="shared" si="14"/>
        <v>If you pay an additional $150 each month, you will reduce your repayment schedule by: 41 months</v>
      </c>
    </row>
    <row r="184" spans="1:12" ht="28.8" x14ac:dyDescent="0.3">
      <c r="A184" s="109" t="s">
        <v>1457</v>
      </c>
      <c r="B184" s="110">
        <v>38060</v>
      </c>
      <c r="C184" s="111">
        <v>198444</v>
      </c>
      <c r="D184" s="112">
        <v>30</v>
      </c>
      <c r="E184" s="113">
        <v>5.2600000000000001E-2</v>
      </c>
      <c r="F184" s="114">
        <v>222</v>
      </c>
      <c r="G184" s="115">
        <v>49017</v>
      </c>
      <c r="H184" s="107">
        <f t="shared" si="10"/>
        <v>158512.25015674043</v>
      </c>
      <c r="I184" s="107">
        <f t="shared" si="11"/>
        <v>85031.64137196845</v>
      </c>
      <c r="J184" s="107">
        <f t="shared" si="12"/>
        <v>113412.35862803155</v>
      </c>
      <c r="K184" s="166" t="str">
        <f t="shared" si="13"/>
        <v>We can offer you a new loan with a 1% drop in interest. Your new loan will have payments of: $ 977 over 30 years.</v>
      </c>
      <c r="L184" s="108" t="str">
        <f t="shared" si="14"/>
        <v>If you pay an additional $150 each month, you will reduce your repayment schedule by: 21 months</v>
      </c>
    </row>
    <row r="185" spans="1:12" ht="28.8" x14ac:dyDescent="0.3">
      <c r="A185" s="100" t="s">
        <v>1458</v>
      </c>
      <c r="B185" s="101">
        <v>39262</v>
      </c>
      <c r="C185" s="102">
        <v>166841</v>
      </c>
      <c r="D185" s="103">
        <v>20</v>
      </c>
      <c r="E185" s="104">
        <v>6.8500000000000005E-2</v>
      </c>
      <c r="F185" s="105">
        <v>183</v>
      </c>
      <c r="G185" s="106">
        <v>46567</v>
      </c>
      <c r="H185" s="107">
        <f t="shared" si="10"/>
        <v>129189.85152245803</v>
      </c>
      <c r="I185" s="107">
        <f t="shared" si="11"/>
        <v>104782.47212382442</v>
      </c>
      <c r="J185" s="107">
        <f t="shared" si="12"/>
        <v>62058.527876175576</v>
      </c>
      <c r="K185" s="166" t="str">
        <f t="shared" si="13"/>
        <v>We can offer you a new loan with a 1% drop in interest. Your new loan will have payments of: $ 1,181 over 20 years.</v>
      </c>
      <c r="L185" s="108" t="str">
        <f t="shared" si="14"/>
        <v>If you pay an additional $150 each month, you will reduce your repayment schedule by: 6 months</v>
      </c>
    </row>
    <row r="186" spans="1:12" ht="28.8" x14ac:dyDescent="0.3">
      <c r="A186" s="109" t="s">
        <v>1459</v>
      </c>
      <c r="B186" s="110">
        <v>39687</v>
      </c>
      <c r="C186" s="111">
        <v>421508</v>
      </c>
      <c r="D186" s="112">
        <v>30</v>
      </c>
      <c r="E186" s="113">
        <v>7.690000000000001E-2</v>
      </c>
      <c r="F186" s="114">
        <v>169</v>
      </c>
      <c r="G186" s="115">
        <v>50644</v>
      </c>
      <c r="H186" s="107">
        <f t="shared" si="10"/>
        <v>416070.49603411503</v>
      </c>
      <c r="I186" s="107">
        <f t="shared" si="11"/>
        <v>91314.344028087144</v>
      </c>
      <c r="J186" s="107">
        <f t="shared" si="12"/>
        <v>330193.65597191284</v>
      </c>
      <c r="K186" s="166" t="str">
        <f t="shared" si="13"/>
        <v>We can offer you a new loan with a 1% drop in interest. Your new loan will have payments of: $ 2,717 over 30 years.</v>
      </c>
      <c r="L186" s="108" t="str">
        <f t="shared" si="14"/>
        <v>If you pay an additional $150 each month, you will reduce your repayment schedule by: 16 months</v>
      </c>
    </row>
    <row r="187" spans="1:12" ht="15.6" x14ac:dyDescent="0.3">
      <c r="A187" s="100" t="s">
        <v>1460</v>
      </c>
      <c r="B187" s="101">
        <v>33422</v>
      </c>
      <c r="C187" s="102">
        <v>242430</v>
      </c>
      <c r="D187" s="103">
        <v>30</v>
      </c>
      <c r="E187" s="104">
        <v>7.1500000000000008E-2</v>
      </c>
      <c r="F187" s="105">
        <v>360</v>
      </c>
      <c r="G187" s="106">
        <v>44380</v>
      </c>
      <c r="H187" s="107">
        <f t="shared" si="10"/>
        <v>347029.89560483734</v>
      </c>
      <c r="I187" s="107">
        <f t="shared" si="11"/>
        <v>242429.99999999997</v>
      </c>
      <c r="J187" s="107">
        <f t="shared" si="12"/>
        <v>0</v>
      </c>
      <c r="K187" s="166" t="str">
        <f t="shared" si="13"/>
        <v/>
      </c>
      <c r="L187" s="108" t="str">
        <f t="shared" si="14"/>
        <v/>
      </c>
    </row>
    <row r="188" spans="1:12" ht="28.8" x14ac:dyDescent="0.3">
      <c r="A188" s="109" t="s">
        <v>1461</v>
      </c>
      <c r="B188" s="110">
        <v>44230</v>
      </c>
      <c r="C188" s="111">
        <v>1068608</v>
      </c>
      <c r="D188" s="112">
        <v>30</v>
      </c>
      <c r="E188" s="113">
        <v>5.7500000000000002E-2</v>
      </c>
      <c r="F188" s="114">
        <v>19</v>
      </c>
      <c r="G188" s="115">
        <v>55187</v>
      </c>
      <c r="H188" s="107">
        <f t="shared" si="10"/>
        <v>96348.377511359751</v>
      </c>
      <c r="I188" s="107">
        <f t="shared" si="11"/>
        <v>22137.640854542376</v>
      </c>
      <c r="J188" s="107">
        <f t="shared" si="12"/>
        <v>1046470.3591454576</v>
      </c>
      <c r="K188" s="166" t="str">
        <f t="shared" si="13"/>
        <v>We can offer you a new loan with a 1% drop in interest. Your new loan will have payments of: $ 5,574 over 30 years.</v>
      </c>
      <c r="L188" s="108" t="str">
        <f t="shared" si="14"/>
        <v>If you pay an additional $150 each month, you will reduce your repayment schedule by: 19 months</v>
      </c>
    </row>
    <row r="189" spans="1:12" ht="28.8" x14ac:dyDescent="0.3">
      <c r="A189" s="100" t="s">
        <v>1462</v>
      </c>
      <c r="B189" s="101">
        <v>37509</v>
      </c>
      <c r="C189" s="102">
        <v>247574</v>
      </c>
      <c r="D189" s="103">
        <v>30</v>
      </c>
      <c r="E189" s="104">
        <v>6.0699999999999997E-2</v>
      </c>
      <c r="F189" s="105">
        <v>240</v>
      </c>
      <c r="G189" s="106">
        <v>48467</v>
      </c>
      <c r="H189" s="107">
        <f t="shared" si="10"/>
        <v>245622.45777535241</v>
      </c>
      <c r="I189" s="107">
        <f t="shared" si="11"/>
        <v>113295.48317622695</v>
      </c>
      <c r="J189" s="107">
        <f t="shared" si="12"/>
        <v>134278.51682377304</v>
      </c>
      <c r="K189" s="166" t="str">
        <f t="shared" si="13"/>
        <v>We can offer you a new loan with a 1% drop in interest. Your new loan will have payments of: $ 1,340 over 30 years.</v>
      </c>
      <c r="L189" s="108" t="str">
        <f t="shared" si="14"/>
        <v>If you pay an additional $150 each month, you will reduce your repayment schedule by: 14 months</v>
      </c>
    </row>
    <row r="190" spans="1:12" ht="28.8" x14ac:dyDescent="0.3">
      <c r="A190" s="109" t="s">
        <v>1463</v>
      </c>
      <c r="B190" s="110">
        <v>36847</v>
      </c>
      <c r="C190" s="111">
        <v>225645</v>
      </c>
      <c r="D190" s="112">
        <v>30</v>
      </c>
      <c r="E190" s="113">
        <v>5.3500000000000006E-2</v>
      </c>
      <c r="F190" s="114">
        <v>262</v>
      </c>
      <c r="G190" s="115">
        <v>47804</v>
      </c>
      <c r="H190" s="107">
        <f t="shared" si="10"/>
        <v>204347.95087926512</v>
      </c>
      <c r="I190" s="107">
        <f t="shared" si="11"/>
        <v>125780.58545081926</v>
      </c>
      <c r="J190" s="107">
        <f t="shared" si="12"/>
        <v>99864.414549180743</v>
      </c>
      <c r="K190" s="166" t="str">
        <f t="shared" si="13"/>
        <v>We can offer you a new loan with a 1% drop in interest. Your new loan will have payments of: $ 1,123 over 30 years.</v>
      </c>
      <c r="L190" s="108" t="str">
        <f t="shared" si="14"/>
        <v>If you pay an additional $150 each month, you will reduce your repayment schedule by: 12 months</v>
      </c>
    </row>
    <row r="191" spans="1:12" ht="28.8" x14ac:dyDescent="0.3">
      <c r="A191" s="100" t="s">
        <v>1464</v>
      </c>
      <c r="B191" s="101">
        <v>36631</v>
      </c>
      <c r="C191" s="102">
        <v>667982</v>
      </c>
      <c r="D191" s="103">
        <v>30</v>
      </c>
      <c r="E191" s="104">
        <v>5.7200000000000001E-2</v>
      </c>
      <c r="F191" s="105">
        <v>269</v>
      </c>
      <c r="G191" s="106">
        <v>47588</v>
      </c>
      <c r="H191" s="107">
        <f t="shared" si="10"/>
        <v>663529.99630900135</v>
      </c>
      <c r="I191" s="107">
        <f t="shared" si="11"/>
        <v>381653.53984220175</v>
      </c>
      <c r="J191" s="107">
        <f t="shared" si="12"/>
        <v>286328.46015779825</v>
      </c>
      <c r="K191" s="166" t="str">
        <f t="shared" si="13"/>
        <v>We can offer you a new loan with a 1% drop in interest. Your new loan will have payments of: $ 3,472 over 30 years.</v>
      </c>
      <c r="L191" s="108" t="str">
        <f t="shared" si="14"/>
        <v>If you pay an additional $150 each month, you will reduce your repayment schedule by: 4 months</v>
      </c>
    </row>
    <row r="192" spans="1:12" ht="15.6" x14ac:dyDescent="0.3">
      <c r="A192" s="109" t="s">
        <v>1465</v>
      </c>
      <c r="B192" s="110">
        <v>33512</v>
      </c>
      <c r="C192" s="111">
        <v>235653</v>
      </c>
      <c r="D192" s="112">
        <v>30</v>
      </c>
      <c r="E192" s="113">
        <v>7.1200000000000013E-2</v>
      </c>
      <c r="F192" s="114">
        <v>360</v>
      </c>
      <c r="G192" s="115">
        <v>44470</v>
      </c>
      <c r="H192" s="107">
        <f t="shared" si="10"/>
        <v>335610.37527023</v>
      </c>
      <c r="I192" s="107">
        <f t="shared" si="11"/>
        <v>235653</v>
      </c>
      <c r="J192" s="107">
        <f t="shared" si="12"/>
        <v>0</v>
      </c>
      <c r="K192" s="166" t="str">
        <f t="shared" si="13"/>
        <v/>
      </c>
      <c r="L192" s="108" t="str">
        <f t="shared" si="14"/>
        <v/>
      </c>
    </row>
    <row r="193" spans="1:12" ht="15.6" x14ac:dyDescent="0.3">
      <c r="A193" s="100" t="s">
        <v>1466</v>
      </c>
      <c r="B193" s="101">
        <v>36051</v>
      </c>
      <c r="C193" s="102">
        <v>438782</v>
      </c>
      <c r="D193" s="103">
        <v>20</v>
      </c>
      <c r="E193" s="104">
        <v>5.11E-2</v>
      </c>
      <c r="F193" s="105">
        <v>240</v>
      </c>
      <c r="G193" s="106">
        <v>43356</v>
      </c>
      <c r="H193" s="107">
        <f t="shared" si="10"/>
        <v>262617.15148346295</v>
      </c>
      <c r="I193" s="107">
        <f t="shared" si="11"/>
        <v>438781.99999999994</v>
      </c>
      <c r="J193" s="107">
        <f t="shared" si="12"/>
        <v>0</v>
      </c>
      <c r="K193" s="166" t="str">
        <f t="shared" si="13"/>
        <v/>
      </c>
      <c r="L193" s="108" t="str">
        <f t="shared" si="14"/>
        <v/>
      </c>
    </row>
    <row r="194" spans="1:12" ht="15.6" x14ac:dyDescent="0.3">
      <c r="A194" s="109" t="s">
        <v>1467</v>
      </c>
      <c r="B194" s="110">
        <v>31681</v>
      </c>
      <c r="C194" s="111">
        <v>1104052</v>
      </c>
      <c r="D194" s="112">
        <v>30</v>
      </c>
      <c r="E194" s="113">
        <v>7.4300000000000005E-2</v>
      </c>
      <c r="F194" s="114">
        <v>360</v>
      </c>
      <c r="G194" s="115">
        <v>42639</v>
      </c>
      <c r="H194" s="107">
        <f t="shared" si="10"/>
        <v>1656010.7089198958</v>
      </c>
      <c r="I194" s="107">
        <f t="shared" si="11"/>
        <v>1104052</v>
      </c>
      <c r="J194" s="107">
        <f t="shared" si="12"/>
        <v>0</v>
      </c>
      <c r="K194" s="166" t="str">
        <f t="shared" si="13"/>
        <v/>
      </c>
      <c r="L194" s="108" t="str">
        <f t="shared" si="14"/>
        <v/>
      </c>
    </row>
    <row r="195" spans="1:12" ht="15.6" x14ac:dyDescent="0.3">
      <c r="A195" s="100" t="s">
        <v>1468</v>
      </c>
      <c r="B195" s="101">
        <v>30756</v>
      </c>
      <c r="C195" s="102">
        <v>211512</v>
      </c>
      <c r="D195" s="103">
        <v>30</v>
      </c>
      <c r="E195" s="104">
        <v>7.8900000000000012E-2</v>
      </c>
      <c r="F195" s="105">
        <v>360</v>
      </c>
      <c r="G195" s="106">
        <v>41713</v>
      </c>
      <c r="H195" s="107">
        <f t="shared" si="10"/>
        <v>341380.14462873712</v>
      </c>
      <c r="I195" s="107">
        <f t="shared" si="11"/>
        <v>211512</v>
      </c>
      <c r="J195" s="107">
        <f t="shared" si="12"/>
        <v>0</v>
      </c>
      <c r="K195" s="166" t="str">
        <f t="shared" si="13"/>
        <v/>
      </c>
      <c r="L195" s="108" t="str">
        <f t="shared" si="14"/>
        <v/>
      </c>
    </row>
    <row r="196" spans="1:12" ht="28.8" x14ac:dyDescent="0.3">
      <c r="A196" s="109" t="s">
        <v>1469</v>
      </c>
      <c r="B196" s="110">
        <v>39997</v>
      </c>
      <c r="C196" s="111">
        <v>1173907</v>
      </c>
      <c r="D196" s="112">
        <v>30</v>
      </c>
      <c r="E196" s="113">
        <v>5.1800000000000006E-2</v>
      </c>
      <c r="F196" s="114">
        <v>158</v>
      </c>
      <c r="G196" s="115">
        <v>50954</v>
      </c>
      <c r="H196" s="107">
        <f t="shared" si="10"/>
        <v>708059.68031471572</v>
      </c>
      <c r="I196" s="107">
        <f t="shared" si="11"/>
        <v>308126.03321409476</v>
      </c>
      <c r="J196" s="107">
        <f t="shared" si="12"/>
        <v>865780.96678590518</v>
      </c>
      <c r="K196" s="166" t="str">
        <f t="shared" si="13"/>
        <v>We can offer you a new loan with a 1% drop in interest. Your new loan will have payments of: $ 5,727 over 30 years.</v>
      </c>
      <c r="L196" s="108" t="str">
        <f t="shared" si="14"/>
        <v>If you pay an additional $150 each month, you will reduce your repayment schedule by: 7 months</v>
      </c>
    </row>
    <row r="197" spans="1:12" ht="28.8" x14ac:dyDescent="0.3">
      <c r="A197" s="100" t="s">
        <v>1470</v>
      </c>
      <c r="B197" s="101">
        <v>37564</v>
      </c>
      <c r="C197" s="102">
        <v>177953</v>
      </c>
      <c r="D197" s="103">
        <v>30</v>
      </c>
      <c r="E197" s="104">
        <v>7.5900000000000009E-2</v>
      </c>
      <c r="F197" s="105">
        <v>238</v>
      </c>
      <c r="G197" s="106">
        <v>48522</v>
      </c>
      <c r="H197" s="107">
        <f t="shared" si="10"/>
        <v>227297.10590400759</v>
      </c>
      <c r="I197" s="107">
        <f t="shared" si="11"/>
        <v>71454.382043375837</v>
      </c>
      <c r="J197" s="107">
        <f t="shared" si="12"/>
        <v>106498.61795662416</v>
      </c>
      <c r="K197" s="166" t="str">
        <f t="shared" si="13"/>
        <v>We can offer you a new loan with a 1% drop in interest. Your new loan will have payments of: $ 1,135 over 30 years.</v>
      </c>
      <c r="L197" s="108" t="str">
        <f t="shared" si="14"/>
        <v>If you pay an additional $150 each month, you will reduce your repayment schedule by: 18 months</v>
      </c>
    </row>
    <row r="198" spans="1:12" ht="15.6" x14ac:dyDescent="0.3">
      <c r="A198" s="109" t="s">
        <v>1471</v>
      </c>
      <c r="B198" s="110">
        <v>36169</v>
      </c>
      <c r="C198" s="111">
        <v>164831</v>
      </c>
      <c r="D198" s="112">
        <v>20</v>
      </c>
      <c r="E198" s="113">
        <v>7.8800000000000009E-2</v>
      </c>
      <c r="F198" s="114">
        <v>240</v>
      </c>
      <c r="G198" s="115">
        <v>43474</v>
      </c>
      <c r="H198" s="107">
        <f t="shared" ref="H198:H204" si="15">-CUMIPMT(E198/12,D198*12,C198,1,F198,0)</f>
        <v>163111.72821388955</v>
      </c>
      <c r="I198" s="107">
        <f t="shared" ref="I198:I204" si="16">-CUMPRINC(E198/12,D198*12,C198,1,F198,0)</f>
        <v>164830.99999999997</v>
      </c>
      <c r="J198" s="107">
        <f t="shared" ref="J198:J204" si="17">C198-I198</f>
        <v>0</v>
      </c>
      <c r="K198" s="166" t="str">
        <f t="shared" ref="K198:K204" si="18">IF(J198=0,"",_xlfn.CONCAT("We can offer you a new loan with a 1% drop in interest. Your new loan will have payments of: ",TEXT(-PMT((E198-1%)/12,D198*12,C198),"$# ##0,00")," over ",D198," years."))</f>
        <v/>
      </c>
      <c r="L198" s="108" t="str">
        <f t="shared" ref="L198:L204" si="19">IF(J198=0,"",_xlfn.CONCAT("If you pay an additional $150 each month, you will reduce your repayment schedule by: ",TRUNC(D198*12-F198-NPER(E198/12,(PMT(E198/12,D198*12,C198,0,0)-150),J198,0,0),0)," months"))</f>
        <v/>
      </c>
    </row>
    <row r="199" spans="1:12" ht="28.8" x14ac:dyDescent="0.3">
      <c r="A199" s="100" t="s">
        <v>1472</v>
      </c>
      <c r="B199" s="101">
        <v>41254</v>
      </c>
      <c r="C199" s="102">
        <v>248717</v>
      </c>
      <c r="D199" s="103">
        <v>30</v>
      </c>
      <c r="E199" s="104">
        <v>4.6300000000000001E-2</v>
      </c>
      <c r="F199" s="105">
        <v>117</v>
      </c>
      <c r="G199" s="106">
        <v>52211</v>
      </c>
      <c r="H199" s="107">
        <f t="shared" si="15"/>
        <v>102514.5308409545</v>
      </c>
      <c r="I199" s="107">
        <f t="shared" si="16"/>
        <v>47186.589810918333</v>
      </c>
      <c r="J199" s="107">
        <f t="shared" si="17"/>
        <v>201530.41018908168</v>
      </c>
      <c r="K199" s="166" t="str">
        <f t="shared" si="18"/>
        <v>We can offer you a new loan with a 1% drop in interest. Your new loan will have payments of: $ 1,135 over 30 years.</v>
      </c>
      <c r="L199" s="108" t="str">
        <f t="shared" si="19"/>
        <v>If you pay an additional $150 each month, you will reduce your repayment schedule by: 39 months</v>
      </c>
    </row>
    <row r="200" spans="1:12" ht="28.8" x14ac:dyDescent="0.3">
      <c r="A200" s="109" t="s">
        <v>1473</v>
      </c>
      <c r="B200" s="110">
        <v>39653</v>
      </c>
      <c r="C200" s="111">
        <v>208703</v>
      </c>
      <c r="D200" s="112">
        <v>15</v>
      </c>
      <c r="E200" s="113">
        <v>6.8400000000000002E-2</v>
      </c>
      <c r="F200" s="114">
        <v>170</v>
      </c>
      <c r="G200" s="115">
        <v>45131</v>
      </c>
      <c r="H200" s="107">
        <f t="shared" si="15"/>
        <v>125034.98877193534</v>
      </c>
      <c r="I200" s="107">
        <f t="shared" si="16"/>
        <v>190699.5958132596</v>
      </c>
      <c r="J200" s="107">
        <f t="shared" si="17"/>
        <v>18003.404186740401</v>
      </c>
      <c r="K200" s="166" t="str">
        <f t="shared" si="18"/>
        <v>We can offer you a new loan with a 1% drop in interest. Your new loan will have payments of: $ 1,743 over 15 years.</v>
      </c>
      <c r="L200" s="108" t="str">
        <f t="shared" si="19"/>
        <v>If you pay an additional $150 each month, you will reduce your repayment schedule by: 0 months</v>
      </c>
    </row>
    <row r="201" spans="1:12" ht="15.6" x14ac:dyDescent="0.3">
      <c r="A201" s="100" t="s">
        <v>1474</v>
      </c>
      <c r="B201" s="101">
        <v>32686</v>
      </c>
      <c r="C201" s="102">
        <v>1093240</v>
      </c>
      <c r="D201" s="103">
        <v>30</v>
      </c>
      <c r="E201" s="104">
        <v>6.7199999999999996E-2</v>
      </c>
      <c r="F201" s="105">
        <v>360</v>
      </c>
      <c r="G201" s="106">
        <v>43643</v>
      </c>
      <c r="H201" s="107">
        <f t="shared" si="15"/>
        <v>1451580.7533704054</v>
      </c>
      <c r="I201" s="107">
        <f t="shared" si="16"/>
        <v>1093239.9999999998</v>
      </c>
      <c r="J201" s="107">
        <f t="shared" si="17"/>
        <v>0</v>
      </c>
      <c r="K201" s="166" t="str">
        <f t="shared" si="18"/>
        <v/>
      </c>
      <c r="L201" s="108" t="str">
        <f t="shared" si="19"/>
        <v/>
      </c>
    </row>
    <row r="202" spans="1:12" ht="28.8" x14ac:dyDescent="0.3">
      <c r="A202" s="109" t="s">
        <v>1475</v>
      </c>
      <c r="B202" s="110">
        <v>37865</v>
      </c>
      <c r="C202" s="111">
        <v>205370</v>
      </c>
      <c r="D202" s="112">
        <v>30</v>
      </c>
      <c r="E202" s="113">
        <v>7.9899999999999999E-2</v>
      </c>
      <c r="F202" s="114">
        <v>228</v>
      </c>
      <c r="G202" s="115">
        <v>48823</v>
      </c>
      <c r="H202" s="107">
        <f t="shared" si="15"/>
        <v>269829.20294559142</v>
      </c>
      <c r="I202" s="107">
        <f t="shared" si="16"/>
        <v>73424.996964024816</v>
      </c>
      <c r="J202" s="107">
        <f t="shared" si="17"/>
        <v>131945.00303597518</v>
      </c>
      <c r="K202" s="166" t="str">
        <f t="shared" si="18"/>
        <v>We can offer you a new loan with a 1% drop in interest. Your new loan will have payments of: $ 1,365 over 30 years.</v>
      </c>
      <c r="L202" s="108" t="str">
        <f t="shared" si="19"/>
        <v>If you pay an additional $150 each month, you will reduce your repayment schedule by: 18 months</v>
      </c>
    </row>
    <row r="203" spans="1:12" ht="15.6" x14ac:dyDescent="0.3">
      <c r="A203" s="100" t="s">
        <v>1476</v>
      </c>
      <c r="B203" s="101">
        <v>32688</v>
      </c>
      <c r="C203" s="102">
        <v>691369</v>
      </c>
      <c r="D203" s="103">
        <v>30</v>
      </c>
      <c r="E203" s="104">
        <v>7.7200000000000005E-2</v>
      </c>
      <c r="F203" s="105">
        <v>360</v>
      </c>
      <c r="G203" s="106">
        <v>43645</v>
      </c>
      <c r="H203" s="107">
        <f t="shared" si="15"/>
        <v>1086572.7553711282</v>
      </c>
      <c r="I203" s="107">
        <f t="shared" si="16"/>
        <v>691369</v>
      </c>
      <c r="J203" s="107">
        <f t="shared" si="17"/>
        <v>0</v>
      </c>
      <c r="K203" s="166" t="str">
        <f t="shared" si="18"/>
        <v/>
      </c>
      <c r="L203" s="108" t="str">
        <f t="shared" si="19"/>
        <v/>
      </c>
    </row>
    <row r="204" spans="1:12" ht="28.8" x14ac:dyDescent="0.3">
      <c r="A204" s="116" t="s">
        <v>1477</v>
      </c>
      <c r="B204" s="117">
        <v>40414</v>
      </c>
      <c r="C204" s="118">
        <v>397327</v>
      </c>
      <c r="D204" s="119">
        <v>15</v>
      </c>
      <c r="E204" s="120">
        <v>7.8200000000000006E-2</v>
      </c>
      <c r="F204" s="121">
        <v>145</v>
      </c>
      <c r="G204" s="122">
        <v>45893</v>
      </c>
      <c r="H204" s="107">
        <f t="shared" si="15"/>
        <v>264480.00138717121</v>
      </c>
      <c r="I204" s="107">
        <f t="shared" si="16"/>
        <v>280124.27197957633</v>
      </c>
      <c r="J204" s="107">
        <f t="shared" si="17"/>
        <v>117202.72802042367</v>
      </c>
      <c r="K204" s="166" t="str">
        <f t="shared" si="18"/>
        <v>We can offer you a new loan with a 1% drop in interest. Your new loan will have payments of: $ 3,531 over 15 years.</v>
      </c>
      <c r="L204" s="108" t="str">
        <f t="shared" si="19"/>
        <v>If you pay an additional $150 each month, you will reduce your repayment schedule by: 1 months</v>
      </c>
    </row>
  </sheetData>
  <mergeCells count="1">
    <mergeCell ref="H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showGridLines="0" workbookViewId="0">
      <selection activeCell="K8" sqref="K8"/>
    </sheetView>
  </sheetViews>
  <sheetFormatPr defaultColWidth="8.5" defaultRowHeight="14.4" x14ac:dyDescent="0.3"/>
  <cols>
    <col min="1" max="1" width="21.69921875" style="124" customWidth="1"/>
    <col min="2" max="2" width="18.296875" style="124" bestFit="1" customWidth="1"/>
    <col min="3" max="3" width="10.296875" style="124" customWidth="1"/>
    <col min="4" max="4" width="12.796875" style="124" customWidth="1"/>
    <col min="5" max="5" width="10.5" style="124" customWidth="1"/>
    <col min="6" max="6" width="8.5" style="124"/>
    <col min="7" max="7" width="12" style="124" customWidth="1"/>
    <col min="8" max="8" width="8.5" style="124"/>
    <col min="9" max="9" width="15.19921875" style="124" customWidth="1"/>
    <col min="10" max="10" width="32.69921875" style="124" customWidth="1"/>
    <col min="11" max="11" width="14.296875" style="124" customWidth="1"/>
    <col min="12" max="12" width="4.5" style="124" customWidth="1"/>
    <col min="13" max="16384" width="8.5" style="124"/>
  </cols>
  <sheetData>
    <row r="1" spans="1:12" ht="22.5" customHeight="1" x14ac:dyDescent="0.35">
      <c r="A1" s="183" t="s">
        <v>1479</v>
      </c>
      <c r="B1" s="183"/>
      <c r="C1" s="183"/>
      <c r="D1" s="183"/>
      <c r="E1" s="183"/>
      <c r="F1" s="183"/>
      <c r="G1" s="183"/>
      <c r="H1" s="183"/>
      <c r="J1" s="184" t="s">
        <v>1480</v>
      </c>
      <c r="K1" s="184"/>
    </row>
    <row r="2" spans="1:12" ht="22.5" customHeight="1" thickBot="1" x14ac:dyDescent="0.35">
      <c r="J2" s="125" t="s">
        <v>1481</v>
      </c>
      <c r="K2" s="126">
        <f>SUMPRODUCT(H4:H39,G4:G39)</f>
        <v>15406.01</v>
      </c>
      <c r="L2" s="127"/>
    </row>
    <row r="3" spans="1:12" ht="15.75" customHeight="1" thickBot="1" x14ac:dyDescent="0.35">
      <c r="A3" s="128" t="s">
        <v>1482</v>
      </c>
      <c r="B3" s="129" t="s">
        <v>1483</v>
      </c>
      <c r="C3" s="129" t="s">
        <v>1484</v>
      </c>
      <c r="D3" s="129" t="s">
        <v>1485</v>
      </c>
      <c r="E3" s="129" t="s">
        <v>1486</v>
      </c>
      <c r="F3" s="129" t="s">
        <v>1487</v>
      </c>
      <c r="G3" s="129" t="s">
        <v>1488</v>
      </c>
      <c r="H3" s="129" t="s">
        <v>1489</v>
      </c>
      <c r="J3" s="125" t="s">
        <v>1490</v>
      </c>
      <c r="K3" s="130">
        <f>COUNTIFS(B4:B27,"*Shoes*",C4:C27,"Red")</f>
        <v>2</v>
      </c>
      <c r="L3" s="127"/>
    </row>
    <row r="4" spans="1:12" ht="15.6" x14ac:dyDescent="0.3">
      <c r="A4" s="124" t="s">
        <v>1491</v>
      </c>
      <c r="B4" s="124" t="s">
        <v>1492</v>
      </c>
      <c r="C4" s="124" t="s">
        <v>1493</v>
      </c>
      <c r="D4" s="124" t="s">
        <v>1242</v>
      </c>
      <c r="E4" s="124" t="s">
        <v>1494</v>
      </c>
      <c r="F4" s="131">
        <v>7.75</v>
      </c>
      <c r="G4" s="131">
        <v>15.39</v>
      </c>
      <c r="H4" s="124">
        <v>15</v>
      </c>
      <c r="I4" s="160"/>
      <c r="J4" s="125" t="s">
        <v>1495</v>
      </c>
      <c r="K4" s="126">
        <f>AVERAGEIFS(G4:G27,B4:B27,"*Shoes*",C4:C27,"Red")</f>
        <v>54.39</v>
      </c>
      <c r="L4" s="127"/>
    </row>
    <row r="5" spans="1:12" ht="15.6" x14ac:dyDescent="0.3">
      <c r="A5" s="124" t="s">
        <v>1496</v>
      </c>
      <c r="B5" s="124" t="s">
        <v>1497</v>
      </c>
      <c r="C5" s="124" t="s">
        <v>500</v>
      </c>
      <c r="D5" s="124" t="s">
        <v>1242</v>
      </c>
      <c r="E5" s="124" t="s">
        <v>1494</v>
      </c>
      <c r="F5" s="131">
        <v>6.75</v>
      </c>
      <c r="G5" s="131">
        <v>16.39</v>
      </c>
      <c r="H5" s="124">
        <v>15</v>
      </c>
      <c r="I5" s="160"/>
      <c r="L5" s="132"/>
    </row>
    <row r="6" spans="1:12" ht="15.6" x14ac:dyDescent="0.3">
      <c r="A6" s="124" t="s">
        <v>1498</v>
      </c>
      <c r="B6" s="124" t="s">
        <v>1499</v>
      </c>
      <c r="C6" s="124" t="s">
        <v>1500</v>
      </c>
      <c r="D6" s="124" t="s">
        <v>1501</v>
      </c>
      <c r="E6" s="124" t="s">
        <v>1502</v>
      </c>
      <c r="F6" s="131">
        <v>5.4499999999999993</v>
      </c>
      <c r="G6" s="131">
        <v>9.8000000000000007</v>
      </c>
      <c r="H6" s="124">
        <v>11</v>
      </c>
      <c r="I6" s="160"/>
      <c r="J6" s="184" t="s">
        <v>1503</v>
      </c>
      <c r="K6" s="184"/>
      <c r="L6" s="132"/>
    </row>
    <row r="7" spans="1:12" ht="15.6" x14ac:dyDescent="0.3">
      <c r="A7" s="124" t="s">
        <v>1504</v>
      </c>
      <c r="B7" s="124" t="s">
        <v>1505</v>
      </c>
      <c r="C7" s="124" t="s">
        <v>1243</v>
      </c>
      <c r="D7" s="124" t="s">
        <v>1501</v>
      </c>
      <c r="E7" s="124" t="s">
        <v>1506</v>
      </c>
      <c r="F7" s="131">
        <v>19.25</v>
      </c>
      <c r="G7" s="131">
        <v>29.99</v>
      </c>
      <c r="H7" s="124">
        <v>13</v>
      </c>
      <c r="I7" s="160"/>
      <c r="J7" s="133" t="s">
        <v>1507</v>
      </c>
      <c r="K7" s="176" t="s">
        <v>1508</v>
      </c>
    </row>
    <row r="8" spans="1:12" ht="15.6" x14ac:dyDescent="0.3">
      <c r="A8" s="124" t="s">
        <v>1509</v>
      </c>
      <c r="B8" s="124" t="s">
        <v>1510</v>
      </c>
      <c r="C8" s="124" t="s">
        <v>1511</v>
      </c>
      <c r="D8" s="124" t="s">
        <v>1501</v>
      </c>
      <c r="E8" s="124" t="s">
        <v>1506</v>
      </c>
      <c r="F8" s="131">
        <v>2.15</v>
      </c>
      <c r="G8" s="131">
        <v>4.99</v>
      </c>
      <c r="H8" s="124">
        <v>28</v>
      </c>
      <c r="I8" s="160"/>
      <c r="J8" s="134" t="s">
        <v>1512</v>
      </c>
      <c r="K8" s="135">
        <f>AVERAGEIFS(G4:G27,B4:B27,"*"&amp;K7&amp;"*")</f>
        <v>31.441666666666674</v>
      </c>
      <c r="L8" s="127"/>
    </row>
    <row r="9" spans="1:12" ht="15.6" x14ac:dyDescent="0.3">
      <c r="A9" s="124" t="s">
        <v>1513</v>
      </c>
      <c r="B9" s="124" t="s">
        <v>1514</v>
      </c>
      <c r="C9" s="124" t="s">
        <v>1515</v>
      </c>
      <c r="D9" s="124" t="s">
        <v>1516</v>
      </c>
      <c r="E9" s="124" t="s">
        <v>1517</v>
      </c>
      <c r="F9" s="131">
        <v>4.4499999999999993</v>
      </c>
      <c r="G9" s="131">
        <v>10.4</v>
      </c>
      <c r="H9" s="124">
        <v>21</v>
      </c>
      <c r="I9" s="160"/>
      <c r="J9" s="136"/>
      <c r="K9" s="137"/>
      <c r="L9" s="127"/>
    </row>
    <row r="10" spans="1:12" ht="28.8" x14ac:dyDescent="0.3">
      <c r="A10" s="124" t="s">
        <v>1518</v>
      </c>
      <c r="B10" s="124" t="s">
        <v>1519</v>
      </c>
      <c r="C10" s="124" t="s">
        <v>1520</v>
      </c>
      <c r="D10" s="124" t="s">
        <v>1516</v>
      </c>
      <c r="E10" s="124" t="s">
        <v>1517</v>
      </c>
      <c r="F10" s="131">
        <v>5.6</v>
      </c>
      <c r="G10" s="131">
        <v>11.79</v>
      </c>
      <c r="H10" s="124">
        <v>23</v>
      </c>
      <c r="I10" s="160"/>
      <c r="J10" s="167" t="s">
        <v>1553</v>
      </c>
      <c r="K10" s="138">
        <f>COUNTIFS($B$4:$B$27,"*"&amp;K7&amp;"*",$G$4:$G$27,"&lt;"&amp;K8)</f>
        <v>7</v>
      </c>
      <c r="L10" s="139"/>
    </row>
    <row r="11" spans="1:12" ht="31.2" customHeight="1" x14ac:dyDescent="0.3">
      <c r="A11" s="124" t="s">
        <v>1521</v>
      </c>
      <c r="B11" s="124" t="s">
        <v>1522</v>
      </c>
      <c r="C11" s="124" t="s">
        <v>1243</v>
      </c>
      <c r="D11" s="124" t="s">
        <v>1501</v>
      </c>
      <c r="E11" s="124" t="s">
        <v>1502</v>
      </c>
      <c r="F11" s="131">
        <v>5.6</v>
      </c>
      <c r="G11" s="131">
        <v>12.79</v>
      </c>
      <c r="H11" s="124">
        <v>31</v>
      </c>
      <c r="I11" s="160"/>
      <c r="J11" s="140"/>
      <c r="K11" s="141"/>
      <c r="L11" s="142"/>
    </row>
    <row r="12" spans="1:12" ht="15.6" x14ac:dyDescent="0.3">
      <c r="A12" s="124" t="s">
        <v>1523</v>
      </c>
      <c r="B12" s="124" t="s">
        <v>1524</v>
      </c>
      <c r="C12" s="124" t="s">
        <v>1493</v>
      </c>
      <c r="D12" s="124" t="s">
        <v>1516</v>
      </c>
      <c r="E12" s="124" t="s">
        <v>1525</v>
      </c>
      <c r="F12" s="131">
        <v>3.15</v>
      </c>
      <c r="G12" s="131">
        <v>4.49</v>
      </c>
      <c r="H12" s="124">
        <v>25</v>
      </c>
      <c r="I12" s="160"/>
      <c r="J12" s="184" t="s">
        <v>1526</v>
      </c>
      <c r="K12" s="184"/>
      <c r="L12" s="132"/>
    </row>
    <row r="13" spans="1:12" ht="15.6" x14ac:dyDescent="0.3">
      <c r="A13" s="124" t="s">
        <v>1527</v>
      </c>
      <c r="B13" s="124" t="s">
        <v>1528</v>
      </c>
      <c r="C13" s="124" t="s">
        <v>500</v>
      </c>
      <c r="D13" s="124" t="s">
        <v>1242</v>
      </c>
      <c r="E13" s="124" t="s">
        <v>1494</v>
      </c>
      <c r="F13" s="131">
        <v>7.8999999999999995</v>
      </c>
      <c r="G13" s="131">
        <v>16.59</v>
      </c>
      <c r="H13" s="124">
        <v>27</v>
      </c>
      <c r="I13" s="160"/>
      <c r="J13" s="143" t="s">
        <v>1529</v>
      </c>
      <c r="K13" s="144" t="s">
        <v>1491</v>
      </c>
    </row>
    <row r="14" spans="1:12" ht="15.6" x14ac:dyDescent="0.3">
      <c r="A14" s="124" t="s">
        <v>1530</v>
      </c>
      <c r="B14" s="124" t="s">
        <v>1531</v>
      </c>
      <c r="C14" s="124" t="s">
        <v>500</v>
      </c>
      <c r="D14" s="124" t="s">
        <v>1242</v>
      </c>
      <c r="E14" s="124" t="s">
        <v>1494</v>
      </c>
      <c r="F14" s="131">
        <v>8.8999999999999986</v>
      </c>
      <c r="G14" s="131">
        <v>17.59</v>
      </c>
      <c r="H14" s="124">
        <v>0</v>
      </c>
      <c r="I14" s="160"/>
      <c r="J14" s="145" t="s">
        <v>1483</v>
      </c>
      <c r="K14" s="146" t="str">
        <f>VLOOKUP(K13,A3:H27,2,FALSE)</f>
        <v>Basic Basketball</v>
      </c>
      <c r="L14" s="139"/>
    </row>
    <row r="15" spans="1:12" ht="15.6" x14ac:dyDescent="0.3">
      <c r="A15" s="124" t="s">
        <v>1527</v>
      </c>
      <c r="B15" s="124" t="s">
        <v>1532</v>
      </c>
      <c r="C15" s="124" t="s">
        <v>1493</v>
      </c>
      <c r="D15" s="124" t="s">
        <v>1242</v>
      </c>
      <c r="E15" s="124" t="s">
        <v>1517</v>
      </c>
      <c r="F15" s="131">
        <v>7.75</v>
      </c>
      <c r="G15" s="131">
        <v>14.19</v>
      </c>
      <c r="H15" s="124">
        <v>0</v>
      </c>
      <c r="I15" s="160"/>
      <c r="J15" s="134" t="s">
        <v>1533</v>
      </c>
      <c r="K15" s="146">
        <f>VLOOKUP(K13,A3:H27,8,FALSE)</f>
        <v>15</v>
      </c>
      <c r="L15" s="139"/>
    </row>
    <row r="16" spans="1:12" ht="15.6" x14ac:dyDescent="0.3">
      <c r="A16" s="124" t="s">
        <v>1534</v>
      </c>
      <c r="B16" s="124" t="s">
        <v>1535</v>
      </c>
      <c r="C16" s="124" t="s">
        <v>1515</v>
      </c>
      <c r="D16" s="124" t="s">
        <v>1536</v>
      </c>
      <c r="E16" s="124" t="s">
        <v>1537</v>
      </c>
      <c r="F16" s="131">
        <v>24</v>
      </c>
      <c r="G16" s="131">
        <v>51.39</v>
      </c>
      <c r="H16" s="124">
        <v>24</v>
      </c>
      <c r="I16" s="160"/>
      <c r="J16" s="147" t="s">
        <v>1488</v>
      </c>
      <c r="K16" s="148">
        <f>VLOOKUP(K13,A3:H27,7,FALSE)</f>
        <v>15.39</v>
      </c>
      <c r="L16" s="139"/>
    </row>
    <row r="17" spans="1:12" ht="15.6" x14ac:dyDescent="0.3">
      <c r="F17" s="149"/>
      <c r="G17" s="149"/>
      <c r="I17" s="160"/>
      <c r="J17" s="150"/>
      <c r="K17" s="151"/>
      <c r="L17" s="139"/>
    </row>
    <row r="18" spans="1:12" ht="15.6" x14ac:dyDescent="0.3">
      <c r="A18" s="124" t="s">
        <v>1538</v>
      </c>
      <c r="B18" s="124" t="s">
        <v>1535</v>
      </c>
      <c r="C18" s="124" t="s">
        <v>1520</v>
      </c>
      <c r="D18" s="124" t="s">
        <v>1539</v>
      </c>
      <c r="E18" s="124" t="s">
        <v>1537</v>
      </c>
      <c r="F18" s="131">
        <v>26.299999999999997</v>
      </c>
      <c r="G18" s="131">
        <v>58.59</v>
      </c>
      <c r="H18" s="124">
        <v>23</v>
      </c>
      <c r="I18" s="160"/>
      <c r="J18" s="139"/>
      <c r="L18" s="132"/>
    </row>
    <row r="19" spans="1:12" ht="15.6" x14ac:dyDescent="0.3">
      <c r="A19" s="124" t="s">
        <v>1540</v>
      </c>
      <c r="B19" s="124" t="s">
        <v>1535</v>
      </c>
      <c r="C19" s="124" t="s">
        <v>1515</v>
      </c>
      <c r="D19" s="124" t="s">
        <v>1539</v>
      </c>
      <c r="E19" s="124" t="s">
        <v>1537</v>
      </c>
      <c r="F19" s="131">
        <v>28.45</v>
      </c>
      <c r="G19" s="131">
        <v>57.39</v>
      </c>
      <c r="H19" s="124">
        <v>20</v>
      </c>
      <c r="I19" s="160"/>
      <c r="J19" s="139"/>
    </row>
    <row r="20" spans="1:12" ht="15.6" x14ac:dyDescent="0.3">
      <c r="A20" s="124" t="s">
        <v>1541</v>
      </c>
      <c r="B20" s="124" t="s">
        <v>1535</v>
      </c>
      <c r="C20" s="124" t="s">
        <v>1511</v>
      </c>
      <c r="D20" s="124" t="s">
        <v>1539</v>
      </c>
      <c r="E20" s="124" t="s">
        <v>1537</v>
      </c>
      <c r="F20" s="131">
        <v>25</v>
      </c>
      <c r="G20" s="131">
        <v>54.99</v>
      </c>
      <c r="H20" s="124">
        <v>30</v>
      </c>
      <c r="I20" s="160"/>
    </row>
    <row r="21" spans="1:12" ht="15.6" x14ac:dyDescent="0.3">
      <c r="A21" s="124" t="s">
        <v>1542</v>
      </c>
      <c r="B21" s="124" t="s">
        <v>1535</v>
      </c>
      <c r="C21" s="124" t="s">
        <v>1543</v>
      </c>
      <c r="D21" s="124" t="s">
        <v>1539</v>
      </c>
      <c r="E21" s="124" t="s">
        <v>1537</v>
      </c>
      <c r="F21" s="131">
        <v>26.15</v>
      </c>
      <c r="G21" s="131">
        <v>53.59</v>
      </c>
      <c r="H21" s="124">
        <v>13</v>
      </c>
      <c r="I21" s="160"/>
    </row>
    <row r="22" spans="1:12" ht="15.6" x14ac:dyDescent="0.3">
      <c r="A22" s="124" t="s">
        <v>1544</v>
      </c>
      <c r="B22" s="124" t="s">
        <v>1545</v>
      </c>
      <c r="C22" s="124" t="s">
        <v>500</v>
      </c>
      <c r="D22" s="124" t="s">
        <v>1242</v>
      </c>
      <c r="E22" s="124" t="s">
        <v>1517</v>
      </c>
      <c r="F22" s="131">
        <v>7.8999999999999995</v>
      </c>
      <c r="G22" s="131">
        <v>14.6</v>
      </c>
      <c r="H22" s="124">
        <v>28</v>
      </c>
      <c r="I22" s="160"/>
    </row>
    <row r="23" spans="1:12" ht="15.6" x14ac:dyDescent="0.3">
      <c r="A23" s="124" t="s">
        <v>1546</v>
      </c>
      <c r="B23" s="124" t="s">
        <v>1545</v>
      </c>
      <c r="C23" s="124" t="s">
        <v>1243</v>
      </c>
      <c r="D23" s="124" t="s">
        <v>1536</v>
      </c>
      <c r="E23" s="124" t="s">
        <v>1537</v>
      </c>
      <c r="F23" s="131">
        <v>30.9</v>
      </c>
      <c r="G23" s="131">
        <v>62.19</v>
      </c>
      <c r="H23" s="124">
        <v>21</v>
      </c>
      <c r="I23" s="160"/>
    </row>
    <row r="24" spans="1:12" ht="15.6" x14ac:dyDescent="0.3">
      <c r="A24" s="124" t="s">
        <v>1547</v>
      </c>
      <c r="B24" s="124" t="s">
        <v>1545</v>
      </c>
      <c r="C24" s="124" t="s">
        <v>1511</v>
      </c>
      <c r="D24" s="124" t="s">
        <v>1536</v>
      </c>
      <c r="E24" s="124" t="s">
        <v>1537</v>
      </c>
      <c r="F24" s="131">
        <v>31.9</v>
      </c>
      <c r="G24" s="131">
        <v>63.99</v>
      </c>
      <c r="H24" s="124">
        <v>29</v>
      </c>
      <c r="I24" s="160"/>
    </row>
    <row r="25" spans="1:12" ht="15.6" x14ac:dyDescent="0.3">
      <c r="A25" s="124" t="s">
        <v>1548</v>
      </c>
      <c r="B25" s="124" t="s">
        <v>1545</v>
      </c>
      <c r="C25" s="124" t="s">
        <v>1515</v>
      </c>
      <c r="D25" s="124" t="s">
        <v>1539</v>
      </c>
      <c r="E25" s="124" t="s">
        <v>1537</v>
      </c>
      <c r="F25" s="131">
        <v>33.049999999999997</v>
      </c>
      <c r="G25" s="131">
        <v>52.99</v>
      </c>
      <c r="H25" s="124">
        <v>16</v>
      </c>
      <c r="I25" s="160"/>
    </row>
    <row r="26" spans="1:12" ht="15.6" x14ac:dyDescent="0.3">
      <c r="A26" s="124" t="s">
        <v>1549</v>
      </c>
      <c r="B26" s="124" t="s">
        <v>1545</v>
      </c>
      <c r="C26" s="124" t="s">
        <v>1500</v>
      </c>
      <c r="D26" s="124" t="s">
        <v>1536</v>
      </c>
      <c r="E26" s="124" t="s">
        <v>1537</v>
      </c>
      <c r="F26" s="131">
        <v>33.049999999999997</v>
      </c>
      <c r="G26" s="131">
        <v>64.59</v>
      </c>
      <c r="H26" s="124">
        <v>9</v>
      </c>
      <c r="I26" s="160"/>
    </row>
    <row r="27" spans="1:12" ht="15.6" x14ac:dyDescent="0.3">
      <c r="A27" s="124" t="s">
        <v>1550</v>
      </c>
      <c r="B27" s="124" t="s">
        <v>1545</v>
      </c>
      <c r="C27" s="124" t="s">
        <v>1493</v>
      </c>
      <c r="D27" s="124" t="s">
        <v>1536</v>
      </c>
      <c r="E27" s="124" t="s">
        <v>1537</v>
      </c>
      <c r="F27" s="131">
        <v>33.049999999999997</v>
      </c>
      <c r="G27" s="131">
        <v>65.59</v>
      </c>
      <c r="H27" s="124">
        <v>27</v>
      </c>
      <c r="I27" s="160"/>
    </row>
    <row r="30" spans="1:12" ht="30" customHeight="1" x14ac:dyDescent="0.3"/>
  </sheetData>
  <mergeCells count="4">
    <mergeCell ref="A1:H1"/>
    <mergeCell ref="J1:K1"/>
    <mergeCell ref="J6:K6"/>
    <mergeCell ref="J12:K1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Sheet2!$A$1:$A$2</xm:f>
          </x14:formula1>
          <xm:sqref>K7</xm:sqref>
        </x14:dataValidation>
        <x14:dataValidation type="list" allowBlank="1" showInputMessage="1" showErrorMessage="1" xr:uid="{00000000-0002-0000-0300-000001000000}">
          <x14:formula1>
            <xm:f>Sheet2!$C$1:$C$23</xm:f>
          </x14:formula1>
          <xm:sqref>K13</xm:sqref>
        </x14:dataValidation>
        <x14:dataValidation type="list" allowBlank="1" showInputMessage="1" showErrorMessage="1" xr:uid="{00000000-0002-0000-0300-000002000000}">
          <x14:formula1>
            <xm:f>Sheet2!$E$3:$E$8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G23" sqref="G23"/>
    </sheetView>
  </sheetViews>
  <sheetFormatPr defaultColWidth="8.5" defaultRowHeight="14.4" x14ac:dyDescent="0.3"/>
  <cols>
    <col min="1" max="16384" width="8.5" style="124"/>
  </cols>
  <sheetData>
    <row r="1" spans="1:5" ht="15" thickBot="1" x14ac:dyDescent="0.35">
      <c r="A1" s="124" t="s">
        <v>1551</v>
      </c>
      <c r="C1" s="124" t="s">
        <v>1491</v>
      </c>
    </row>
    <row r="2" spans="1:5" ht="15" thickBot="1" x14ac:dyDescent="0.35">
      <c r="A2" s="124" t="s">
        <v>1508</v>
      </c>
      <c r="C2" s="124" t="s">
        <v>1527</v>
      </c>
      <c r="E2" s="158" t="s">
        <v>1482</v>
      </c>
    </row>
    <row r="3" spans="1:5" ht="15" thickBot="1" x14ac:dyDescent="0.35">
      <c r="C3" s="124" t="s">
        <v>1527</v>
      </c>
      <c r="E3" s="159" t="s">
        <v>1484</v>
      </c>
    </row>
    <row r="4" spans="1:5" ht="15" thickBot="1" x14ac:dyDescent="0.35">
      <c r="C4" s="124" t="s">
        <v>1504</v>
      </c>
      <c r="E4" s="159" t="s">
        <v>1485</v>
      </c>
    </row>
    <row r="5" spans="1:5" ht="15" thickBot="1" x14ac:dyDescent="0.35">
      <c r="C5" s="124" t="s">
        <v>1509</v>
      </c>
      <c r="E5" s="159" t="s">
        <v>1486</v>
      </c>
    </row>
    <row r="6" spans="1:5" ht="15" thickBot="1" x14ac:dyDescent="0.35">
      <c r="C6" s="124" t="s">
        <v>1498</v>
      </c>
      <c r="E6" s="159" t="s">
        <v>1487</v>
      </c>
    </row>
    <row r="7" spans="1:5" ht="15" thickBot="1" x14ac:dyDescent="0.35">
      <c r="C7" s="124" t="s">
        <v>1534</v>
      </c>
      <c r="E7" s="159" t="s">
        <v>1488</v>
      </c>
    </row>
    <row r="8" spans="1:5" ht="15" thickBot="1" x14ac:dyDescent="0.35">
      <c r="C8" s="124" t="s">
        <v>1538</v>
      </c>
      <c r="E8" s="159" t="s">
        <v>1489</v>
      </c>
    </row>
    <row r="9" spans="1:5" x14ac:dyDescent="0.3">
      <c r="C9" s="124" t="s">
        <v>1540</v>
      </c>
    </row>
    <row r="10" spans="1:5" x14ac:dyDescent="0.3">
      <c r="C10" s="124" t="s">
        <v>1541</v>
      </c>
    </row>
    <row r="11" spans="1:5" x14ac:dyDescent="0.3">
      <c r="C11" s="124" t="s">
        <v>1542</v>
      </c>
    </row>
    <row r="12" spans="1:5" x14ac:dyDescent="0.3">
      <c r="C12" s="124" t="s">
        <v>1513</v>
      </c>
    </row>
    <row r="13" spans="1:5" x14ac:dyDescent="0.3">
      <c r="C13" s="124" t="s">
        <v>1518</v>
      </c>
    </row>
    <row r="14" spans="1:5" x14ac:dyDescent="0.3">
      <c r="C14" s="124" t="s">
        <v>1496</v>
      </c>
    </row>
    <row r="15" spans="1:5" x14ac:dyDescent="0.3">
      <c r="C15" s="124" t="s">
        <v>1523</v>
      </c>
    </row>
    <row r="16" spans="1:5" x14ac:dyDescent="0.3">
      <c r="C16" s="124" t="s">
        <v>1521</v>
      </c>
    </row>
    <row r="17" spans="3:3" x14ac:dyDescent="0.3">
      <c r="C17" s="124" t="s">
        <v>1530</v>
      </c>
    </row>
    <row r="18" spans="3:3" x14ac:dyDescent="0.3">
      <c r="C18" s="124" t="s">
        <v>1544</v>
      </c>
    </row>
    <row r="19" spans="3:3" x14ac:dyDescent="0.3">
      <c r="C19" s="124" t="s">
        <v>1546</v>
      </c>
    </row>
    <row r="20" spans="3:3" x14ac:dyDescent="0.3">
      <c r="C20" s="124" t="s">
        <v>1547</v>
      </c>
    </row>
    <row r="21" spans="3:3" x14ac:dyDescent="0.3">
      <c r="C21" s="124" t="s">
        <v>1548</v>
      </c>
    </row>
    <row r="22" spans="3:3" x14ac:dyDescent="0.3">
      <c r="C22" s="124" t="s">
        <v>1549</v>
      </c>
    </row>
    <row r="23" spans="3:3" x14ac:dyDescent="0.3">
      <c r="C23" s="124" t="s">
        <v>1550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"/>
  <sheetViews>
    <sheetView zoomScale="97" zoomScaleNormal="85" workbookViewId="0">
      <selection activeCell="H23" sqref="H23"/>
    </sheetView>
  </sheetViews>
  <sheetFormatPr defaultColWidth="8.5" defaultRowHeight="15.6" x14ac:dyDescent="0.3"/>
  <cols>
    <col min="1" max="1" width="20.19921875" style="44" bestFit="1" customWidth="1"/>
    <col min="2" max="2" width="13.19921875" style="44" bestFit="1" customWidth="1"/>
    <col min="3" max="3" width="7" style="44" bestFit="1" customWidth="1"/>
    <col min="4" max="4" width="13.69921875" style="45" bestFit="1" customWidth="1"/>
    <col min="5" max="5" width="15.19921875" style="44" bestFit="1" customWidth="1"/>
    <col min="6" max="6" width="13.69921875" style="44" bestFit="1" customWidth="1"/>
    <col min="7" max="7" width="12.796875" style="44" bestFit="1" customWidth="1"/>
    <col min="8" max="8" width="11.19921875" style="44" bestFit="1" customWidth="1"/>
    <col min="9" max="16384" width="8.5" style="44"/>
  </cols>
  <sheetData>
    <row r="1" spans="1:11" ht="23.4" x14ac:dyDescent="0.3">
      <c r="A1" s="185" t="s">
        <v>1265</v>
      </c>
      <c r="B1" s="185"/>
      <c r="C1" s="185"/>
      <c r="D1" s="185"/>
    </row>
    <row r="2" spans="1:11" ht="28.8" x14ac:dyDescent="0.3">
      <c r="A2" s="84"/>
      <c r="B2" s="70" t="s">
        <v>1258</v>
      </c>
      <c r="C2" s="69" t="s">
        <v>1239</v>
      </c>
      <c r="D2" s="68" t="s">
        <v>1257</v>
      </c>
      <c r="E2" s="67" t="s">
        <v>1255</v>
      </c>
      <c r="F2" s="67" t="s">
        <v>1264</v>
      </c>
      <c r="G2" s="66" t="s">
        <v>1253</v>
      </c>
    </row>
    <row r="3" spans="1:11" x14ac:dyDescent="0.3">
      <c r="A3" s="59" t="s">
        <v>1252</v>
      </c>
      <c r="B3" s="58">
        <v>2400</v>
      </c>
      <c r="C3" s="57">
        <v>0.1399</v>
      </c>
      <c r="D3" s="60">
        <v>120</v>
      </c>
      <c r="E3" s="83">
        <f>NPER(C3/12, -D3, B3)</f>
        <v>22.904677863235023</v>
      </c>
      <c r="F3" s="81">
        <f>E3/12</f>
        <v>1.9087231552695851</v>
      </c>
      <c r="G3" s="82">
        <f>(D3*E3)-B3</f>
        <v>348.56134358820282</v>
      </c>
      <c r="H3" s="49"/>
    </row>
    <row r="4" spans="1:11" x14ac:dyDescent="0.3">
      <c r="A4" s="59" t="s">
        <v>1251</v>
      </c>
      <c r="B4" s="58">
        <v>800</v>
      </c>
      <c r="C4" s="57">
        <v>9.9900000000000003E-2</v>
      </c>
      <c r="D4" s="60">
        <v>40</v>
      </c>
      <c r="E4" s="83">
        <f t="shared" ref="E4:E6" si="0">NPER(C4/12, -D4, B4)</f>
        <v>21.96740064534935</v>
      </c>
      <c r="F4" s="81">
        <f>E4/12</f>
        <v>1.8306167204457793</v>
      </c>
      <c r="G4" s="82">
        <f t="shared" ref="G4:G5" si="1">(D4*E4)-B4</f>
        <v>78.696025813974074</v>
      </c>
      <c r="H4" s="49"/>
    </row>
    <row r="5" spans="1:11" x14ac:dyDescent="0.3">
      <c r="A5" s="59" t="s">
        <v>1250</v>
      </c>
      <c r="B5" s="58">
        <v>3752.25</v>
      </c>
      <c r="C5" s="57">
        <v>0.1699</v>
      </c>
      <c r="D5" s="60">
        <v>185</v>
      </c>
      <c r="E5" s="83">
        <f t="shared" si="0"/>
        <v>24.077455642502304</v>
      </c>
      <c r="F5" s="81">
        <f>E5/12</f>
        <v>2.0064546368751919</v>
      </c>
      <c r="G5" s="82">
        <f t="shared" si="1"/>
        <v>702.07929386292653</v>
      </c>
    </row>
    <row r="6" spans="1:11" x14ac:dyDescent="0.3">
      <c r="A6" s="59" t="s">
        <v>1249</v>
      </c>
      <c r="B6" s="58">
        <v>12500</v>
      </c>
      <c r="C6" s="57">
        <v>3.5000000000000003E-2</v>
      </c>
      <c r="D6" s="65">
        <f>-PMT(C6/12,D3,B6)</f>
        <v>123.60733432737916</v>
      </c>
      <c r="E6" s="83">
        <f t="shared" si="0"/>
        <v>119.99999999999956</v>
      </c>
      <c r="F6" s="81">
        <f>E6/12</f>
        <v>9.9999999999999627</v>
      </c>
      <c r="G6" s="82"/>
    </row>
    <row r="7" spans="1:11" ht="16.2" thickBot="1" x14ac:dyDescent="0.35">
      <c r="A7" s="51" t="s">
        <v>1248</v>
      </c>
      <c r="B7" s="54">
        <f>SUM(B3:B6)</f>
        <v>19452.25</v>
      </c>
      <c r="C7" s="51"/>
      <c r="D7" s="53">
        <f>SUM(D3:D6)</f>
        <v>468.60733432737914</v>
      </c>
      <c r="E7" s="51"/>
      <c r="F7" s="51"/>
      <c r="G7" s="80">
        <f>SUM(G3:G6)</f>
        <v>1129.3366632651034</v>
      </c>
    </row>
    <row r="8" spans="1:11" ht="16.2" thickTop="1" x14ac:dyDescent="0.3"/>
    <row r="10" spans="1:11" x14ac:dyDescent="0.3">
      <c r="A10" s="75" t="s">
        <v>1263</v>
      </c>
      <c r="B10" s="73"/>
      <c r="C10" s="73"/>
      <c r="D10" s="74"/>
      <c r="E10" s="74"/>
      <c r="F10" s="73"/>
      <c r="G10" s="73"/>
      <c r="H10" s="72"/>
    </row>
    <row r="11" spans="1:11" ht="43.2" x14ac:dyDescent="0.3">
      <c r="A11" s="71"/>
      <c r="B11" s="70" t="s">
        <v>1258</v>
      </c>
      <c r="C11" s="69" t="s">
        <v>1239</v>
      </c>
      <c r="D11" s="68" t="s">
        <v>1257</v>
      </c>
      <c r="E11" s="68" t="s">
        <v>1256</v>
      </c>
      <c r="F11" s="67" t="s">
        <v>1255</v>
      </c>
      <c r="G11" s="67" t="s">
        <v>1262</v>
      </c>
      <c r="H11" s="66" t="s">
        <v>1253</v>
      </c>
    </row>
    <row r="12" spans="1:11" x14ac:dyDescent="0.3">
      <c r="A12" s="59" t="s">
        <v>1252</v>
      </c>
      <c r="B12" s="58">
        <v>2400</v>
      </c>
      <c r="C12" s="57">
        <v>0.1399</v>
      </c>
      <c r="D12" s="60">
        <v>120</v>
      </c>
      <c r="E12" s="65">
        <f>MAX(C12/12*B12,20)</f>
        <v>27.98</v>
      </c>
      <c r="F12" s="55"/>
      <c r="G12" s="63">
        <f>-FV(C12/12,$F$14,-E12,B12,0)</f>
        <v>2400</v>
      </c>
      <c r="H12" s="62">
        <f>-CUMIPMT(C12/12,$F$14,B12,1,$F$14,0)</f>
        <v>215.34843451524875</v>
      </c>
    </row>
    <row r="13" spans="1:11" x14ac:dyDescent="0.3">
      <c r="A13" s="59" t="s">
        <v>1251</v>
      </c>
      <c r="B13" s="58">
        <v>800</v>
      </c>
      <c r="C13" s="57">
        <v>9.9900000000000003E-2</v>
      </c>
      <c r="D13" s="60">
        <v>40</v>
      </c>
      <c r="E13" s="65">
        <f t="shared" ref="E13" si="2">MAX(C13/12*B13,20)</f>
        <v>20</v>
      </c>
      <c r="F13" s="55"/>
      <c r="G13" s="63">
        <f>-FV(C13/12,$F$14,-E13,B13,0)</f>
        <v>602.53742608597918</v>
      </c>
      <c r="H13" s="62">
        <f>-CUMIPMT(C13/12,$F$14,B13,1,$F$14,0)</f>
        <v>50.901176439702908</v>
      </c>
      <c r="K13" s="49"/>
    </row>
    <row r="14" spans="1:11" x14ac:dyDescent="0.3">
      <c r="A14" s="59" t="s">
        <v>1250</v>
      </c>
      <c r="B14" s="58">
        <v>3752.25</v>
      </c>
      <c r="C14" s="57">
        <v>0.1699</v>
      </c>
      <c r="D14" s="60">
        <v>185</v>
      </c>
      <c r="E14" s="65">
        <f>D16-(SUM(E12:E13,E15))</f>
        <v>297.02</v>
      </c>
      <c r="F14" s="78">
        <f>NPER(C14/12,-E14,B14,0,0)</f>
        <v>14.016899730310609</v>
      </c>
      <c r="G14" s="63">
        <f>-FV(C14/12,$F$14,-E14,B14,0)</f>
        <v>-2.7284841053187847E-12</v>
      </c>
      <c r="H14" s="62">
        <f>-CUMIPMT(C14/12,$F$14,B14,1,$F$14,0)</f>
        <v>411.01376341281866</v>
      </c>
      <c r="K14" s="49"/>
    </row>
    <row r="15" spans="1:11" x14ac:dyDescent="0.3">
      <c r="A15" s="59" t="s">
        <v>1249</v>
      </c>
      <c r="B15" s="58">
        <v>12500</v>
      </c>
      <c r="C15" s="57">
        <v>3.5000000000000003E-2</v>
      </c>
      <c r="D15" s="56">
        <f>-PMT(C6/12,D3,B6)</f>
        <v>123.60733432737916</v>
      </c>
      <c r="E15" s="56">
        <v>123.60733432737916</v>
      </c>
      <c r="F15" s="79"/>
      <c r="G15" s="45"/>
    </row>
    <row r="16" spans="1:11" ht="16.2" thickBot="1" x14ac:dyDescent="0.35">
      <c r="A16" s="51" t="s">
        <v>1248</v>
      </c>
      <c r="B16" s="54">
        <f>SUM(B12:B15)</f>
        <v>19452.25</v>
      </c>
      <c r="C16" s="51"/>
      <c r="D16" s="53">
        <f>SUM(D12:D15)</f>
        <v>468.60733432737914</v>
      </c>
      <c r="E16" s="53">
        <f>SUM(E12:E15)</f>
        <v>468.60733432737914</v>
      </c>
      <c r="F16" s="51"/>
      <c r="G16" s="52"/>
      <c r="H16" s="54"/>
    </row>
    <row r="17" spans="1:8" ht="16.2" thickTop="1" x14ac:dyDescent="0.3"/>
    <row r="19" spans="1:8" x14ac:dyDescent="0.3">
      <c r="A19" s="75" t="s">
        <v>1261</v>
      </c>
      <c r="B19" s="73"/>
      <c r="C19" s="73"/>
      <c r="D19" s="74"/>
      <c r="E19" s="74"/>
      <c r="F19" s="73"/>
      <c r="G19" s="73"/>
      <c r="H19" s="72"/>
    </row>
    <row r="20" spans="1:8" ht="43.2" x14ac:dyDescent="0.3">
      <c r="A20" s="71"/>
      <c r="B20" s="70" t="s">
        <v>1258</v>
      </c>
      <c r="C20" s="69" t="s">
        <v>1239</v>
      </c>
      <c r="D20" s="68" t="s">
        <v>1257</v>
      </c>
      <c r="E20" s="68" t="s">
        <v>1256</v>
      </c>
      <c r="F20" s="67" t="s">
        <v>1255</v>
      </c>
      <c r="G20" s="67" t="s">
        <v>1260</v>
      </c>
      <c r="H20" s="66" t="s">
        <v>1253</v>
      </c>
    </row>
    <row r="21" spans="1:8" x14ac:dyDescent="0.3">
      <c r="A21" s="59" t="s">
        <v>1252</v>
      </c>
      <c r="B21" s="61">
        <f>G12</f>
        <v>2400</v>
      </c>
      <c r="C21" s="57">
        <v>0.1399</v>
      </c>
      <c r="D21" s="60">
        <v>120</v>
      </c>
      <c r="E21" s="65">
        <f>D25-E22-E24</f>
        <v>325</v>
      </c>
      <c r="F21" s="78">
        <f>NPER(C21/12,-E21,B21,0,0)</f>
        <v>7.7669306764984904</v>
      </c>
      <c r="G21" s="63">
        <f>-FV(C21/12,$F$21,-E21,B21,0)</f>
        <v>-4.5474735088646412E-13</v>
      </c>
      <c r="H21" s="62">
        <f>-CUMIPMT(C21/12,$F$21,B21,1,$F$21,0)</f>
        <v>121.71254057420447</v>
      </c>
    </row>
    <row r="22" spans="1:8" x14ac:dyDescent="0.3">
      <c r="A22" s="59" t="s">
        <v>1251</v>
      </c>
      <c r="B22" s="61">
        <f t="shared" ref="B22:B23" si="3">G13</f>
        <v>602.53742608597918</v>
      </c>
      <c r="C22" s="57">
        <v>9.9900000000000003E-2</v>
      </c>
      <c r="D22" s="60">
        <v>40</v>
      </c>
      <c r="E22" s="65">
        <f>MAX(B22*C22/12,20)</f>
        <v>20</v>
      </c>
      <c r="F22" s="55"/>
      <c r="G22" s="63">
        <f>-FV(C22/12,$F$21,-E22,B22,0)</f>
        <v>482.82763669597858</v>
      </c>
      <c r="H22" s="62">
        <f>-CUMIPMT(C22/12,$F$21,B22,1,$F$21,0)</f>
        <v>21.743336528404143</v>
      </c>
    </row>
    <row r="23" spans="1:8" x14ac:dyDescent="0.3">
      <c r="A23" s="59" t="s">
        <v>1250</v>
      </c>
      <c r="B23" s="61">
        <f t="shared" si="3"/>
        <v>-2.7284841053187847E-12</v>
      </c>
      <c r="C23" s="57">
        <v>0.1699</v>
      </c>
      <c r="D23" s="60">
        <v>185</v>
      </c>
      <c r="E23" s="56"/>
      <c r="G23" s="45"/>
      <c r="H23" s="49"/>
    </row>
    <row r="24" spans="1:8" x14ac:dyDescent="0.3">
      <c r="A24" s="59" t="s">
        <v>1249</v>
      </c>
      <c r="B24" s="61">
        <v>12500</v>
      </c>
      <c r="C24" s="57">
        <v>3.5000000000000003E-2</v>
      </c>
      <c r="D24" s="56">
        <f>-PMT(C24/12, 10*12, B24)</f>
        <v>123.60733432737916</v>
      </c>
      <c r="E24" s="56">
        <f>D24</f>
        <v>123.60733432737916</v>
      </c>
      <c r="F24" s="55"/>
      <c r="G24" s="45"/>
    </row>
    <row r="25" spans="1:8" ht="16.2" thickBot="1" x14ac:dyDescent="0.35">
      <c r="A25" s="51" t="s">
        <v>1248</v>
      </c>
      <c r="B25" s="54">
        <f>SUM(B21:B24)</f>
        <v>15502.537426085975</v>
      </c>
      <c r="C25" s="51"/>
      <c r="D25" s="53">
        <f>SUM(D21:D24)</f>
        <v>468.60733432737914</v>
      </c>
      <c r="E25" s="53">
        <f>SUM(E21:E24)</f>
        <v>468.60733432737914</v>
      </c>
      <c r="F25" s="77"/>
      <c r="G25" s="76"/>
      <c r="H25" s="54"/>
    </row>
    <row r="26" spans="1:8" ht="16.2" thickTop="1" x14ac:dyDescent="0.3"/>
    <row r="28" spans="1:8" x14ac:dyDescent="0.3">
      <c r="A28" s="75" t="s">
        <v>1259</v>
      </c>
      <c r="B28" s="73"/>
      <c r="C28" s="73"/>
      <c r="D28" s="74"/>
      <c r="E28" s="74"/>
      <c r="F28" s="73"/>
      <c r="G28" s="73"/>
      <c r="H28" s="72"/>
    </row>
    <row r="29" spans="1:8" ht="43.2" x14ac:dyDescent="0.3">
      <c r="A29" s="71"/>
      <c r="B29" s="70" t="s">
        <v>1258</v>
      </c>
      <c r="C29" s="69" t="s">
        <v>1239</v>
      </c>
      <c r="D29" s="68" t="s">
        <v>1257</v>
      </c>
      <c r="E29" s="68" t="s">
        <v>1256</v>
      </c>
      <c r="F29" s="67" t="s">
        <v>1255</v>
      </c>
      <c r="G29" s="67" t="s">
        <v>1254</v>
      </c>
      <c r="H29" s="66" t="s">
        <v>1253</v>
      </c>
    </row>
    <row r="30" spans="1:8" x14ac:dyDescent="0.3">
      <c r="A30" s="59" t="s">
        <v>1252</v>
      </c>
      <c r="B30" s="61">
        <f>G21</f>
        <v>-4.5474735088646412E-13</v>
      </c>
      <c r="C30" s="57">
        <v>0.1399</v>
      </c>
      <c r="D30" s="60">
        <v>120</v>
      </c>
      <c r="E30" s="56"/>
      <c r="F30" s="55"/>
      <c r="G30" s="45"/>
      <c r="H30" s="49"/>
    </row>
    <row r="31" spans="1:8" x14ac:dyDescent="0.3">
      <c r="A31" s="59" t="s">
        <v>1251</v>
      </c>
      <c r="B31" s="177">
        <f>G22</f>
        <v>482.82763669597858</v>
      </c>
      <c r="C31" s="57">
        <v>9.9900000000000003E-2</v>
      </c>
      <c r="D31" s="60">
        <v>40</v>
      </c>
      <c r="E31" s="65">
        <f>D34-E33</f>
        <v>345.00000000000011</v>
      </c>
      <c r="F31" s="64">
        <f>NPER(C31/12,-E31,B31,0,0)</f>
        <v>1.4135684818907879</v>
      </c>
      <c r="G31" s="63">
        <f>FV(C31/12,F31,-E31,B31,0)</f>
        <v>-1.2505552149377763E-12</v>
      </c>
      <c r="H31" s="62">
        <f>-CUMIPMT(C31/12,$F$31,B31,1,$F$31,0)</f>
        <v>4.0195400754941488</v>
      </c>
    </row>
    <row r="32" spans="1:8" x14ac:dyDescent="0.3">
      <c r="A32" s="59" t="s">
        <v>1250</v>
      </c>
      <c r="B32" s="61">
        <f>G14</f>
        <v>-2.7284841053187847E-12</v>
      </c>
      <c r="C32" s="57">
        <v>0.1699</v>
      </c>
      <c r="D32" s="60">
        <v>185</v>
      </c>
      <c r="E32" s="56"/>
      <c r="G32" s="45"/>
      <c r="H32" s="49"/>
    </row>
    <row r="33" spans="1:9" x14ac:dyDescent="0.3">
      <c r="A33" s="59" t="s">
        <v>1249</v>
      </c>
      <c r="B33" s="58">
        <v>12500</v>
      </c>
      <c r="C33" s="57">
        <v>3.5000000000000003E-2</v>
      </c>
      <c r="D33" s="56">
        <f>-PMT(C33/12, 10*12, B33)</f>
        <v>123.60733432737916</v>
      </c>
      <c r="E33" s="56">
        <v>123.60733432737899</v>
      </c>
      <c r="F33" s="55"/>
      <c r="G33" s="45"/>
    </row>
    <row r="34" spans="1:9" ht="16.2" thickBot="1" x14ac:dyDescent="0.35">
      <c r="A34" s="51" t="s">
        <v>1248</v>
      </c>
      <c r="B34" s="54">
        <f>SUM(B30:B33)</f>
        <v>12982.827636695976</v>
      </c>
      <c r="C34" s="51"/>
      <c r="D34" s="53">
        <f>SUM(D30:D33)</f>
        <v>468.60733432737914</v>
      </c>
      <c r="E34" s="53">
        <f>SUM(E30:E33)</f>
        <v>468.60733432737914</v>
      </c>
      <c r="F34" s="51"/>
      <c r="G34" s="52"/>
      <c r="H34" s="51"/>
    </row>
    <row r="35" spans="1:9" ht="29.4" thickTop="1" x14ac:dyDescent="0.3">
      <c r="G35" s="50" t="s">
        <v>1247</v>
      </c>
      <c r="H35" s="49">
        <f>SUM(H12:H14,H21:H22,H31)</f>
        <v>824.73879154587303</v>
      </c>
      <c r="I35" s="48"/>
    </row>
    <row r="36" spans="1:9" x14ac:dyDescent="0.3">
      <c r="G36" s="47" t="s">
        <v>1246</v>
      </c>
      <c r="H36" s="46">
        <f>G7-H35</f>
        <v>304.5978717192304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Problem 1 </vt:lpstr>
      <vt:lpstr>Problem 2</vt:lpstr>
      <vt:lpstr>Problem 3</vt:lpstr>
      <vt:lpstr>Problem 4</vt:lpstr>
      <vt:lpstr>Sheet2</vt:lpstr>
      <vt:lpstr>Problem 5</vt:lpstr>
      <vt:lpstr>Rush</vt:lpstr>
      <vt:lpstr>Stroger</vt:lpstr>
      <vt:lpstr>UIH</vt:lpstr>
      <vt:lpstr>UofC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Durango-Cohen</dc:creator>
  <cp:lastModifiedBy>dresha reddy</cp:lastModifiedBy>
  <dcterms:created xsi:type="dcterms:W3CDTF">2021-03-08T16:56:39Z</dcterms:created>
  <dcterms:modified xsi:type="dcterms:W3CDTF">2025-03-17T04:49:13Z</dcterms:modified>
</cp:coreProperties>
</file>