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25600" windowHeight="16060"/>
  </bookViews>
  <sheets>
    <sheet name="results" sheetId="2" r:id="rId1"/>
    <sheet name="teams" sheetId="4" r:id="rId2"/>
    <sheet name="slot_results" sheetId="3" r:id="rId3"/>
    <sheet name="results_for_sim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2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E34" i="2"/>
  <c r="H34" i="2"/>
  <c r="E53" i="2"/>
  <c r="H53" i="2"/>
  <c r="E33" i="2"/>
  <c r="H33" i="2"/>
  <c r="E52" i="2"/>
  <c r="H52" i="2"/>
  <c r="E32" i="2"/>
  <c r="H32" i="2"/>
  <c r="E51" i="2"/>
  <c r="H51" i="2"/>
  <c r="E30" i="2"/>
  <c r="H30" i="2"/>
  <c r="F50" i="2"/>
  <c r="H50" i="2"/>
  <c r="E28" i="2"/>
  <c r="H28" i="2"/>
  <c r="E49" i="2"/>
  <c r="H49" i="2"/>
  <c r="F27" i="2"/>
  <c r="H27" i="2"/>
  <c r="F48" i="2"/>
  <c r="H48" i="2"/>
  <c r="E24" i="2"/>
  <c r="H24" i="2"/>
  <c r="F47" i="2"/>
  <c r="H47" i="2"/>
  <c r="E25" i="2"/>
  <c r="H25" i="2"/>
  <c r="F46" i="2"/>
  <c r="H46" i="2"/>
  <c r="E20" i="2"/>
  <c r="H20" i="2"/>
  <c r="E45" i="2"/>
  <c r="H45" i="2"/>
  <c r="E17" i="2"/>
  <c r="H17" i="2"/>
  <c r="E44" i="2"/>
  <c r="H44" i="2"/>
  <c r="E16" i="2"/>
  <c r="H16" i="2"/>
  <c r="E43" i="2"/>
  <c r="H43" i="2"/>
  <c r="E12" i="2"/>
  <c r="H12" i="2"/>
  <c r="E42" i="2"/>
  <c r="H42" i="2"/>
  <c r="F14" i="2"/>
  <c r="H14" i="2"/>
  <c r="F41" i="2"/>
  <c r="H41" i="2"/>
  <c r="E10" i="2"/>
  <c r="H10" i="2"/>
  <c r="E40" i="2"/>
  <c r="H40" i="2"/>
  <c r="E8" i="2"/>
  <c r="H8" i="2"/>
  <c r="F39" i="2"/>
  <c r="H39" i="2"/>
  <c r="E6" i="2"/>
  <c r="H6" i="2"/>
  <c r="E38" i="2"/>
  <c r="H38" i="2"/>
  <c r="E37" i="2"/>
  <c r="H37" i="2"/>
  <c r="F36" i="2"/>
  <c r="H36" i="2"/>
  <c r="F35" i="2"/>
  <c r="H35" i="2"/>
  <c r="E31" i="2"/>
  <c r="H31" i="2"/>
  <c r="F29" i="2"/>
  <c r="H29" i="2"/>
  <c r="F26" i="2"/>
  <c r="H26" i="2"/>
  <c r="F23" i="2"/>
  <c r="H23" i="2"/>
  <c r="E22" i="2"/>
  <c r="H22" i="2"/>
  <c r="F21" i="2"/>
  <c r="H21" i="2"/>
  <c r="F19" i="2"/>
  <c r="H19" i="2"/>
  <c r="F18" i="2"/>
  <c r="H18" i="2"/>
  <c r="F15" i="2"/>
  <c r="H15" i="2"/>
  <c r="F13" i="2"/>
  <c r="H13" i="2"/>
  <c r="E11" i="2"/>
  <c r="H11" i="2"/>
  <c r="F9" i="2"/>
  <c r="H9" i="2"/>
  <c r="E7" i="2"/>
  <c r="H7" i="2"/>
  <c r="E5" i="2"/>
  <c r="H5" i="2"/>
  <c r="E4" i="2"/>
  <c r="H4" i="2"/>
  <c r="F3" i="2"/>
  <c r="H3" i="2"/>
  <c r="F2" i="2"/>
  <c r="H2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F52" i="2"/>
  <c r="F51" i="2"/>
  <c r="E50" i="2"/>
  <c r="F49" i="2"/>
  <c r="E48" i="2"/>
  <c r="E47" i="2"/>
  <c r="E46" i="2"/>
  <c r="F45" i="2"/>
  <c r="F44" i="2"/>
  <c r="F43" i="2"/>
  <c r="F42" i="2"/>
  <c r="E41" i="2"/>
  <c r="F40" i="2"/>
  <c r="E39" i="2"/>
  <c r="F38" i="2"/>
  <c r="F6" i="2"/>
  <c r="F8" i="2"/>
  <c r="F10" i="2"/>
  <c r="F11" i="2"/>
  <c r="F12" i="2"/>
  <c r="F16" i="2"/>
  <c r="F17" i="2"/>
  <c r="F20" i="2"/>
  <c r="F22" i="2"/>
  <c r="F24" i="2"/>
  <c r="F25" i="2"/>
  <c r="F28" i="2"/>
  <c r="F30" i="2"/>
  <c r="F31" i="2"/>
  <c r="F32" i="2"/>
  <c r="F33" i="2"/>
  <c r="E3" i="2"/>
  <c r="J3" i="2"/>
  <c r="K3" i="2"/>
  <c r="N3" i="2"/>
  <c r="J4" i="2"/>
  <c r="F4" i="2"/>
  <c r="K4" i="2"/>
  <c r="N4" i="2"/>
  <c r="J5" i="2"/>
  <c r="F5" i="2"/>
  <c r="K5" i="2"/>
  <c r="N5" i="2"/>
  <c r="J6" i="2"/>
  <c r="K6" i="2"/>
  <c r="N6" i="2"/>
  <c r="J7" i="2"/>
  <c r="F7" i="2"/>
  <c r="K7" i="2"/>
  <c r="N7" i="2"/>
  <c r="J8" i="2"/>
  <c r="K8" i="2"/>
  <c r="N8" i="2"/>
  <c r="E9" i="2"/>
  <c r="J9" i="2"/>
  <c r="K9" i="2"/>
  <c r="N9" i="2"/>
  <c r="J10" i="2"/>
  <c r="K10" i="2"/>
  <c r="N10" i="2"/>
  <c r="J11" i="2"/>
  <c r="K11" i="2"/>
  <c r="N11" i="2"/>
  <c r="J12" i="2"/>
  <c r="K12" i="2"/>
  <c r="N12" i="2"/>
  <c r="E13" i="2"/>
  <c r="J13" i="2"/>
  <c r="K13" i="2"/>
  <c r="N13" i="2"/>
  <c r="E14" i="2"/>
  <c r="J14" i="2"/>
  <c r="K14" i="2"/>
  <c r="N14" i="2"/>
  <c r="E15" i="2"/>
  <c r="J15" i="2"/>
  <c r="K15" i="2"/>
  <c r="N15" i="2"/>
  <c r="J16" i="2"/>
  <c r="K16" i="2"/>
  <c r="N16" i="2"/>
  <c r="J17" i="2"/>
  <c r="K17" i="2"/>
  <c r="N17" i="2"/>
  <c r="E18" i="2"/>
  <c r="J18" i="2"/>
  <c r="K18" i="2"/>
  <c r="N18" i="2"/>
  <c r="E19" i="2"/>
  <c r="J19" i="2"/>
  <c r="K19" i="2"/>
  <c r="N19" i="2"/>
  <c r="J20" i="2"/>
  <c r="K20" i="2"/>
  <c r="N20" i="2"/>
  <c r="E21" i="2"/>
  <c r="J21" i="2"/>
  <c r="K21" i="2"/>
  <c r="N21" i="2"/>
  <c r="J22" i="2"/>
  <c r="K22" i="2"/>
  <c r="N22" i="2"/>
  <c r="E23" i="2"/>
  <c r="J23" i="2"/>
  <c r="K23" i="2"/>
  <c r="N23" i="2"/>
  <c r="J24" i="2"/>
  <c r="K24" i="2"/>
  <c r="N24" i="2"/>
  <c r="J25" i="2"/>
  <c r="K25" i="2"/>
  <c r="N25" i="2"/>
  <c r="E26" i="2"/>
  <c r="J26" i="2"/>
  <c r="K26" i="2"/>
  <c r="N26" i="2"/>
  <c r="E27" i="2"/>
  <c r="J27" i="2"/>
  <c r="K27" i="2"/>
  <c r="N27" i="2"/>
  <c r="J28" i="2"/>
  <c r="K28" i="2"/>
  <c r="N28" i="2"/>
  <c r="E29" i="2"/>
  <c r="J29" i="2"/>
  <c r="K29" i="2"/>
  <c r="N29" i="2"/>
  <c r="J30" i="2"/>
  <c r="K30" i="2"/>
  <c r="N30" i="2"/>
  <c r="J31" i="2"/>
  <c r="K31" i="2"/>
  <c r="N31" i="2"/>
  <c r="J32" i="2"/>
  <c r="K32" i="2"/>
  <c r="N32" i="2"/>
  <c r="J33" i="2"/>
  <c r="K33" i="2"/>
  <c r="N33" i="2"/>
  <c r="J34" i="2"/>
  <c r="F34" i="2"/>
  <c r="K34" i="2"/>
  <c r="N34" i="2"/>
  <c r="E35" i="2"/>
  <c r="J35" i="2"/>
  <c r="K35" i="2"/>
  <c r="N35" i="2"/>
  <c r="E36" i="2"/>
  <c r="J36" i="2"/>
  <c r="K36" i="2"/>
  <c r="N36" i="2"/>
  <c r="J37" i="2"/>
  <c r="F37" i="2"/>
  <c r="K37" i="2"/>
  <c r="N37" i="2"/>
  <c r="J38" i="2"/>
  <c r="K38" i="2"/>
  <c r="N38" i="2"/>
  <c r="J39" i="2"/>
  <c r="K39" i="2"/>
  <c r="N39" i="2"/>
  <c r="J40" i="2"/>
  <c r="K40" i="2"/>
  <c r="N40" i="2"/>
  <c r="J41" i="2"/>
  <c r="K41" i="2"/>
  <c r="N41" i="2"/>
  <c r="J42" i="2"/>
  <c r="K42" i="2"/>
  <c r="N42" i="2"/>
  <c r="J43" i="2"/>
  <c r="K43" i="2"/>
  <c r="N43" i="2"/>
  <c r="J44" i="2"/>
  <c r="K44" i="2"/>
  <c r="N44" i="2"/>
  <c r="J45" i="2"/>
  <c r="K45" i="2"/>
  <c r="N45" i="2"/>
  <c r="J46" i="2"/>
  <c r="K46" i="2"/>
  <c r="N46" i="2"/>
  <c r="J47" i="2"/>
  <c r="K47" i="2"/>
  <c r="N47" i="2"/>
  <c r="J48" i="2"/>
  <c r="K48" i="2"/>
  <c r="N48" i="2"/>
  <c r="J49" i="2"/>
  <c r="K49" i="2"/>
  <c r="N49" i="2"/>
  <c r="J50" i="2"/>
  <c r="K50" i="2"/>
  <c r="N50" i="2"/>
  <c r="J51" i="2"/>
  <c r="K51" i="2"/>
  <c r="N51" i="2"/>
  <c r="J52" i="2"/>
  <c r="K52" i="2"/>
  <c r="N52" i="2"/>
  <c r="J53" i="2"/>
  <c r="K53" i="2"/>
  <c r="N53" i="2"/>
  <c r="J54" i="2"/>
  <c r="K54" i="2"/>
  <c r="N54" i="2"/>
  <c r="J55" i="2"/>
  <c r="K55" i="2"/>
  <c r="N55" i="2"/>
  <c r="J56" i="2"/>
  <c r="K56" i="2"/>
  <c r="N56" i="2"/>
  <c r="J57" i="2"/>
  <c r="K57" i="2"/>
  <c r="N57" i="2"/>
  <c r="J58" i="2"/>
  <c r="K58" i="2"/>
  <c r="N58" i="2"/>
  <c r="J59" i="2"/>
  <c r="K59" i="2"/>
  <c r="N59" i="2"/>
  <c r="J60" i="2"/>
  <c r="K60" i="2"/>
  <c r="N60" i="2"/>
  <c r="J61" i="2"/>
  <c r="K61" i="2"/>
  <c r="N61" i="2"/>
  <c r="J62" i="2"/>
  <c r="K62" i="2"/>
  <c r="N62" i="2"/>
  <c r="J63" i="2"/>
  <c r="K63" i="2"/>
  <c r="N63" i="2"/>
  <c r="J64" i="2"/>
  <c r="K64" i="2"/>
  <c r="N64" i="2"/>
  <c r="J65" i="2"/>
  <c r="K65" i="2"/>
  <c r="N65" i="2"/>
  <c r="J66" i="2"/>
  <c r="K66" i="2"/>
  <c r="N66" i="2"/>
  <c r="J67" i="2"/>
  <c r="K67" i="2"/>
  <c r="N67" i="2"/>
  <c r="J68" i="2"/>
  <c r="K68" i="2"/>
  <c r="N68" i="2"/>
  <c r="E2" i="2"/>
  <c r="J2" i="2"/>
  <c r="K2" i="2"/>
  <c r="N2" i="2"/>
  <c r="M3" i="2"/>
  <c r="A3" i="5"/>
  <c r="B3" i="5"/>
  <c r="O3" i="2"/>
  <c r="C3" i="5"/>
  <c r="M4" i="2"/>
  <c r="A4" i="5"/>
  <c r="B4" i="5"/>
  <c r="O4" i="2"/>
  <c r="C4" i="5"/>
  <c r="M5" i="2"/>
  <c r="A5" i="5"/>
  <c r="B5" i="5"/>
  <c r="O5" i="2"/>
  <c r="C5" i="5"/>
  <c r="M6" i="2"/>
  <c r="A6" i="5"/>
  <c r="B6" i="5"/>
  <c r="O6" i="2"/>
  <c r="C6" i="5"/>
  <c r="M7" i="2"/>
  <c r="A7" i="5"/>
  <c r="B7" i="5"/>
  <c r="O7" i="2"/>
  <c r="C7" i="5"/>
  <c r="M8" i="2"/>
  <c r="A8" i="5"/>
  <c r="B8" i="5"/>
  <c r="O8" i="2"/>
  <c r="C8" i="5"/>
  <c r="M9" i="2"/>
  <c r="A9" i="5"/>
  <c r="B9" i="5"/>
  <c r="O9" i="2"/>
  <c r="C9" i="5"/>
  <c r="M10" i="2"/>
  <c r="A10" i="5"/>
  <c r="B10" i="5"/>
  <c r="O10" i="2"/>
  <c r="C10" i="5"/>
  <c r="M11" i="2"/>
  <c r="A11" i="5"/>
  <c r="B11" i="5"/>
  <c r="O11" i="2"/>
  <c r="C11" i="5"/>
  <c r="M12" i="2"/>
  <c r="A12" i="5"/>
  <c r="B12" i="5"/>
  <c r="O12" i="2"/>
  <c r="C12" i="5"/>
  <c r="M13" i="2"/>
  <c r="A13" i="5"/>
  <c r="B13" i="5"/>
  <c r="O13" i="2"/>
  <c r="C13" i="5"/>
  <c r="M14" i="2"/>
  <c r="A14" i="5"/>
  <c r="B14" i="5"/>
  <c r="O14" i="2"/>
  <c r="C14" i="5"/>
  <c r="M15" i="2"/>
  <c r="A15" i="5"/>
  <c r="B15" i="5"/>
  <c r="O15" i="2"/>
  <c r="C15" i="5"/>
  <c r="M16" i="2"/>
  <c r="A16" i="5"/>
  <c r="B16" i="5"/>
  <c r="O16" i="2"/>
  <c r="C16" i="5"/>
  <c r="M17" i="2"/>
  <c r="A17" i="5"/>
  <c r="B17" i="5"/>
  <c r="O17" i="2"/>
  <c r="C17" i="5"/>
  <c r="M18" i="2"/>
  <c r="A18" i="5"/>
  <c r="B18" i="5"/>
  <c r="O18" i="2"/>
  <c r="C18" i="5"/>
  <c r="M19" i="2"/>
  <c r="A19" i="5"/>
  <c r="B19" i="5"/>
  <c r="O19" i="2"/>
  <c r="C19" i="5"/>
  <c r="M20" i="2"/>
  <c r="A20" i="5"/>
  <c r="B20" i="5"/>
  <c r="O20" i="2"/>
  <c r="C20" i="5"/>
  <c r="M21" i="2"/>
  <c r="A21" i="5"/>
  <c r="B21" i="5"/>
  <c r="O21" i="2"/>
  <c r="C21" i="5"/>
  <c r="M22" i="2"/>
  <c r="A22" i="5"/>
  <c r="B22" i="5"/>
  <c r="O22" i="2"/>
  <c r="C22" i="5"/>
  <c r="M23" i="2"/>
  <c r="A23" i="5"/>
  <c r="B23" i="5"/>
  <c r="O23" i="2"/>
  <c r="C23" i="5"/>
  <c r="M24" i="2"/>
  <c r="A24" i="5"/>
  <c r="B24" i="5"/>
  <c r="O24" i="2"/>
  <c r="C24" i="5"/>
  <c r="M25" i="2"/>
  <c r="A25" i="5"/>
  <c r="B25" i="5"/>
  <c r="O25" i="2"/>
  <c r="C25" i="5"/>
  <c r="M26" i="2"/>
  <c r="A26" i="5"/>
  <c r="B26" i="5"/>
  <c r="O26" i="2"/>
  <c r="C26" i="5"/>
  <c r="M27" i="2"/>
  <c r="A27" i="5"/>
  <c r="B27" i="5"/>
  <c r="O27" i="2"/>
  <c r="C27" i="5"/>
  <c r="M28" i="2"/>
  <c r="A28" i="5"/>
  <c r="B28" i="5"/>
  <c r="O28" i="2"/>
  <c r="C28" i="5"/>
  <c r="M29" i="2"/>
  <c r="A29" i="5"/>
  <c r="B29" i="5"/>
  <c r="O29" i="2"/>
  <c r="C29" i="5"/>
  <c r="M30" i="2"/>
  <c r="A30" i="5"/>
  <c r="B30" i="5"/>
  <c r="O30" i="2"/>
  <c r="C30" i="5"/>
  <c r="M31" i="2"/>
  <c r="A31" i="5"/>
  <c r="B31" i="5"/>
  <c r="O31" i="2"/>
  <c r="C31" i="5"/>
  <c r="M32" i="2"/>
  <c r="A32" i="5"/>
  <c r="B32" i="5"/>
  <c r="O32" i="2"/>
  <c r="C32" i="5"/>
  <c r="M33" i="2"/>
  <c r="A33" i="5"/>
  <c r="B33" i="5"/>
  <c r="O33" i="2"/>
  <c r="C33" i="5"/>
  <c r="M34" i="2"/>
  <c r="A34" i="5"/>
  <c r="B34" i="5"/>
  <c r="O34" i="2"/>
  <c r="C34" i="5"/>
  <c r="M35" i="2"/>
  <c r="A35" i="5"/>
  <c r="B35" i="5"/>
  <c r="O35" i="2"/>
  <c r="C35" i="5"/>
  <c r="M36" i="2"/>
  <c r="A36" i="5"/>
  <c r="B36" i="5"/>
  <c r="O36" i="2"/>
  <c r="C36" i="5"/>
  <c r="M37" i="2"/>
  <c r="A37" i="5"/>
  <c r="B37" i="5"/>
  <c r="O37" i="2"/>
  <c r="C37" i="5"/>
  <c r="M38" i="2"/>
  <c r="A38" i="5"/>
  <c r="B38" i="5"/>
  <c r="O38" i="2"/>
  <c r="C38" i="5"/>
  <c r="M39" i="2"/>
  <c r="A39" i="5"/>
  <c r="B39" i="5"/>
  <c r="O39" i="2"/>
  <c r="C39" i="5"/>
  <c r="M40" i="2"/>
  <c r="A40" i="5"/>
  <c r="B40" i="5"/>
  <c r="O40" i="2"/>
  <c r="C40" i="5"/>
  <c r="M41" i="2"/>
  <c r="A41" i="5"/>
  <c r="B41" i="5"/>
  <c r="O41" i="2"/>
  <c r="C41" i="5"/>
  <c r="M42" i="2"/>
  <c r="A42" i="5"/>
  <c r="B42" i="5"/>
  <c r="O42" i="2"/>
  <c r="C42" i="5"/>
  <c r="M43" i="2"/>
  <c r="A43" i="5"/>
  <c r="B43" i="5"/>
  <c r="O43" i="2"/>
  <c r="C43" i="5"/>
  <c r="M44" i="2"/>
  <c r="A44" i="5"/>
  <c r="B44" i="5"/>
  <c r="O44" i="2"/>
  <c r="C44" i="5"/>
  <c r="M45" i="2"/>
  <c r="A45" i="5"/>
  <c r="B45" i="5"/>
  <c r="O45" i="2"/>
  <c r="C45" i="5"/>
  <c r="M46" i="2"/>
  <c r="A46" i="5"/>
  <c r="B46" i="5"/>
  <c r="O46" i="2"/>
  <c r="C46" i="5"/>
  <c r="M47" i="2"/>
  <c r="A47" i="5"/>
  <c r="B47" i="5"/>
  <c r="O47" i="2"/>
  <c r="C47" i="5"/>
  <c r="M48" i="2"/>
  <c r="A48" i="5"/>
  <c r="B48" i="5"/>
  <c r="O48" i="2"/>
  <c r="C48" i="5"/>
  <c r="M49" i="2"/>
  <c r="A49" i="5"/>
  <c r="B49" i="5"/>
  <c r="O49" i="2"/>
  <c r="C49" i="5"/>
  <c r="M50" i="2"/>
  <c r="A50" i="5"/>
  <c r="B50" i="5"/>
  <c r="O50" i="2"/>
  <c r="C50" i="5"/>
  <c r="M51" i="2"/>
  <c r="A51" i="5"/>
  <c r="B51" i="5"/>
  <c r="O51" i="2"/>
  <c r="C51" i="5"/>
  <c r="M52" i="2"/>
  <c r="A52" i="5"/>
  <c r="B52" i="5"/>
  <c r="O52" i="2"/>
  <c r="C52" i="5"/>
  <c r="M53" i="2"/>
  <c r="A53" i="5"/>
  <c r="B53" i="5"/>
  <c r="O53" i="2"/>
  <c r="C53" i="5"/>
  <c r="M54" i="2"/>
  <c r="A54" i="5"/>
  <c r="B54" i="5"/>
  <c r="O54" i="2"/>
  <c r="C54" i="5"/>
  <c r="M55" i="2"/>
  <c r="A55" i="5"/>
  <c r="B55" i="5"/>
  <c r="O55" i="2"/>
  <c r="C55" i="5"/>
  <c r="M56" i="2"/>
  <c r="A56" i="5"/>
  <c r="B56" i="5"/>
  <c r="O56" i="2"/>
  <c r="C56" i="5"/>
  <c r="M57" i="2"/>
  <c r="A57" i="5"/>
  <c r="B57" i="5"/>
  <c r="O57" i="2"/>
  <c r="C57" i="5"/>
  <c r="M58" i="2"/>
  <c r="A58" i="5"/>
  <c r="B58" i="5"/>
  <c r="O58" i="2"/>
  <c r="C58" i="5"/>
  <c r="M59" i="2"/>
  <c r="A59" i="5"/>
  <c r="B59" i="5"/>
  <c r="O59" i="2"/>
  <c r="C59" i="5"/>
  <c r="M60" i="2"/>
  <c r="A60" i="5"/>
  <c r="B60" i="5"/>
  <c r="O60" i="2"/>
  <c r="C60" i="5"/>
  <c r="M61" i="2"/>
  <c r="A61" i="5"/>
  <c r="B61" i="5"/>
  <c r="O61" i="2"/>
  <c r="C61" i="5"/>
  <c r="M62" i="2"/>
  <c r="A62" i="5"/>
  <c r="B62" i="5"/>
  <c r="O62" i="2"/>
  <c r="C62" i="5"/>
  <c r="M63" i="2"/>
  <c r="A63" i="5"/>
  <c r="B63" i="5"/>
  <c r="O63" i="2"/>
  <c r="C63" i="5"/>
  <c r="M64" i="2"/>
  <c r="A64" i="5"/>
  <c r="B64" i="5"/>
  <c r="O64" i="2"/>
  <c r="C64" i="5"/>
  <c r="M65" i="2"/>
  <c r="A65" i="5"/>
  <c r="B65" i="5"/>
  <c r="O65" i="2"/>
  <c r="C65" i="5"/>
  <c r="M66" i="2"/>
  <c r="A66" i="5"/>
  <c r="B66" i="5"/>
  <c r="O66" i="2"/>
  <c r="C66" i="5"/>
  <c r="M67" i="2"/>
  <c r="A67" i="5"/>
  <c r="B67" i="5"/>
  <c r="O67" i="2"/>
  <c r="C67" i="5"/>
  <c r="M68" i="2"/>
  <c r="A68" i="5"/>
  <c r="B68" i="5"/>
  <c r="O68" i="2"/>
  <c r="C68" i="5"/>
  <c r="B2" i="5"/>
  <c r="O2" i="2"/>
  <c r="C2" i="5"/>
  <c r="M2" i="2"/>
  <c r="A2" i="5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E2" i="3"/>
  <c r="C2" i="3"/>
  <c r="D2" i="3"/>
  <c r="B2" i="3"/>
  <c r="F2" i="3"/>
  <c r="G2" i="3"/>
  <c r="H2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A6" i="3"/>
  <c r="A13" i="3"/>
  <c r="A16" i="3"/>
  <c r="A17" i="3"/>
  <c r="A18" i="3"/>
  <c r="A19" i="3"/>
  <c r="A22" i="3"/>
  <c r="A24" i="3"/>
  <c r="A27" i="3"/>
  <c r="A29" i="3"/>
  <c r="A31" i="3"/>
  <c r="A32" i="3"/>
  <c r="A33" i="3"/>
  <c r="A34" i="3"/>
  <c r="A35" i="3"/>
  <c r="A36" i="3"/>
  <c r="A7" i="3"/>
  <c r="A8" i="3"/>
  <c r="A9" i="3"/>
  <c r="A10" i="3"/>
  <c r="A11" i="3"/>
  <c r="A12" i="3"/>
  <c r="A14" i="3"/>
  <c r="A15" i="3"/>
  <c r="A20" i="3"/>
  <c r="A21" i="3"/>
  <c r="A23" i="3"/>
  <c r="A25" i="3"/>
  <c r="A26" i="3"/>
  <c r="A28" i="3"/>
  <c r="A30" i="3"/>
  <c r="A37" i="3"/>
  <c r="A38" i="3"/>
  <c r="A44" i="3"/>
  <c r="A45" i="3"/>
  <c r="A46" i="3"/>
  <c r="A48" i="3"/>
  <c r="A51" i="3"/>
  <c r="A52" i="3"/>
  <c r="A53" i="3"/>
  <c r="A39" i="3"/>
  <c r="A40" i="3"/>
  <c r="A41" i="3"/>
  <c r="A42" i="3"/>
  <c r="A43" i="3"/>
  <c r="A47" i="3"/>
  <c r="A49" i="3"/>
  <c r="A50" i="3"/>
  <c r="A58" i="3"/>
  <c r="A59" i="3"/>
  <c r="A60" i="3"/>
  <c r="A61" i="3"/>
  <c r="A54" i="3"/>
  <c r="A55" i="3"/>
  <c r="A56" i="3"/>
  <c r="A57" i="3"/>
  <c r="A64" i="3"/>
  <c r="A65" i="3"/>
  <c r="A62" i="3"/>
  <c r="A63" i="3"/>
  <c r="A66" i="3"/>
  <c r="A67" i="3"/>
  <c r="A68" i="3"/>
</calcChain>
</file>

<file path=xl/sharedStrings.xml><?xml version="1.0" encoding="utf-8"?>
<sst xmlns="http://schemas.openxmlformats.org/spreadsheetml/2006/main" count="370" uniqueCount="224">
  <si>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</si>
  <si>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</si>
  <si>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</si>
  <si>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</si>
  <si>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</si>
  <si>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</si>
  <si>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</si>
  <si>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</si>
  <si>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</si>
  <si>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</si>
  <si>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W11a</t>
  </si>
  <si>
    <t>W11b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</si>
  <si>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</si>
  <si>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</si>
  <si>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</si>
  <si>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</si>
  <si>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</si>
  <si>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</si>
  <si>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</si>
  <si>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</si>
  <si>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</si>
  <si>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</si>
  <si>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</si>
  <si>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</si>
  <si>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</si>
  <si>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</si>
  <si>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</si>
  <si>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</si>
  <si>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</si>
  <si>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</si>
  <si>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</si>
  <si>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</si>
  <si>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</si>
  <si>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</si>
  <si>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</si>
  <si>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</si>
  <si>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</si>
  <si>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</si>
  <si>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</si>
  <si>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</si>
  <si>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</si>
  <si>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</si>
  <si>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</si>
  <si>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</si>
  <si>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</si>
  <si>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</si>
  <si>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</si>
  <si>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</si>
  <si>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</si>
  <si>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</si>
  <si>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</si>
  <si>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</si>
  <si>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</si>
  <si>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</si>
  <si>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</si>
  <si>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</si>
  <si>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</si>
  <si>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Z12</t>
  </si>
  <si>
    <t>Z13</t>
  </si>
  <si>
    <t>Z14</t>
  </si>
  <si>
    <t>Z15</t>
  </si>
  <si>
    <t>Z16</t>
  </si>
  <si>
    <t>R1W1</t>
  </si>
  <si>
    <t>R1W2</t>
  </si>
  <si>
    <t>R1W3</t>
  </si>
  <si>
    <t>R1W4</t>
  </si>
  <si>
    <t>R1W5</t>
  </si>
  <si>
    <t>R1W6</t>
  </si>
  <si>
    <t>W11</t>
  </si>
  <si>
    <t>R1W7</t>
  </si>
  <si>
    <t>R1W8</t>
  </si>
  <si>
    <t>R1X1</t>
  </si>
  <si>
    <t>X16</t>
  </si>
  <si>
    <t>R1X2</t>
  </si>
  <si>
    <t>R1X3</t>
  </si>
  <si>
    <t>R1X4</t>
  </si>
  <si>
    <t>R1X5</t>
  </si>
  <si>
    <t>R1X6</t>
  </si>
  <si>
    <t>R1X7</t>
  </si>
  <si>
    <t>R1X8</t>
  </si>
  <si>
    <t>R1Y1</t>
  </si>
  <si>
    <t>Y16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</si>
  <si>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</si>
  <si>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</si>
  <si>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</si>
  <si>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</si>
  <si>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</si>
  <si>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</si>
  <si>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</si>
  <si>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</si>
  <si>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</si>
  <si>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</si>
  <si>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</si>
  <si>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</si>
  <si>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</si>
  <si>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Z11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</si>
  <si>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</si>
  <si>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</si>
  <si>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</si>
  <si>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</si>
  <si>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</si>
  <si>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</si>
  <si>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</si>
  <si>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</si>
  <si>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</si>
  <si>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</si>
  <si>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</si>
  <si>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</si>
  <si>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</si>
  <si>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</si>
  <si>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</si>
  <si>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</si>
  <si>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</si>
  <si>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</si>
  <si>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</si>
  <si>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</si>
  <si>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</si>
  <si>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</si>
  <si>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</si>
  <si>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</si>
  <si>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</si>
  <si>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</si>
  <si>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</si>
  <si>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</si>
  <si>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</si>
  <si>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</si>
  <si>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</si>
  <si>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</si>
  <si>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</si>
  <si>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Winner
(enter 1 or 2)</t>
  </si>
  <si>
    <t>Date</t>
  </si>
  <si>
    <t>Winner Name
(calculated)</t>
  </si>
  <si>
    <t>Team 1
(calculated)</t>
  </si>
  <si>
    <t>Team 2
(calculated)</t>
  </si>
  <si>
    <t>Slot</t>
  </si>
  <si>
    <t>strong
seed</t>
  </si>
  <si>
    <t>weak
seed</t>
  </si>
  <si>
    <t>seed</t>
  </si>
  <si>
    <t>team_id</t>
  </si>
  <si>
    <t>team</t>
  </si>
  <si>
    <t>Winner ID</t>
  </si>
  <si>
    <t>Loser ID</t>
  </si>
  <si>
    <t>Winner Name</t>
  </si>
  <si>
    <t>Loser Name</t>
  </si>
  <si>
    <t>ID,pred</t>
  </si>
  <si>
    <t>id</t>
  </si>
  <si>
    <t>result</t>
  </si>
  <si>
    <t>slot</t>
  </si>
  <si>
    <t>team1</t>
  </si>
  <si>
    <t>team2</t>
  </si>
  <si>
    <t>W16a</t>
  </si>
  <si>
    <t>W16b</t>
  </si>
  <si>
    <t>Y11a</t>
  </si>
  <si>
    <t>Y11b</t>
  </si>
  <si>
    <t>Z16a</t>
  </si>
  <si>
    <t>Z16b</t>
  </si>
  <si>
    <t>North Carolina</t>
  </si>
  <si>
    <t>Xavier</t>
  </si>
  <si>
    <t>West Virginia</t>
  </si>
  <si>
    <t>Kentucky</t>
  </si>
  <si>
    <t>Indiana</t>
  </si>
  <si>
    <t>Notre Dame</t>
  </si>
  <si>
    <t>Wisconsin</t>
  </si>
  <si>
    <t>USC</t>
  </si>
  <si>
    <t>Providence</t>
  </si>
  <si>
    <t>Pittsburgh</t>
  </si>
  <si>
    <t>Michigan</t>
  </si>
  <si>
    <t>Tulsa</t>
  </si>
  <si>
    <t>Chattanooga</t>
  </si>
  <si>
    <t>Stony Brook</t>
  </si>
  <si>
    <t>SF Austin</t>
  </si>
  <si>
    <t>Weber St</t>
  </si>
  <si>
    <t>F Dickinson</t>
  </si>
  <si>
    <t>FL Gulf Coast</t>
  </si>
  <si>
    <t>Virginia</t>
  </si>
  <si>
    <t>Michigan St</t>
  </si>
  <si>
    <t>Utah</t>
  </si>
  <si>
    <t>Iowa St</t>
  </si>
  <si>
    <t>Purdue</t>
  </si>
  <si>
    <t>Seton Hall</t>
  </si>
  <si>
    <t>Dayton</t>
  </si>
  <si>
    <t>Texas Tech</t>
  </si>
  <si>
    <t>Butler</t>
  </si>
  <si>
    <t>Syracuse</t>
  </si>
  <si>
    <t>Gonzaga</t>
  </si>
  <si>
    <t>Ark Little Rock</t>
  </si>
  <si>
    <t>Iona</t>
  </si>
  <si>
    <t>Fresno St</t>
  </si>
  <si>
    <t>MTSU</t>
  </si>
  <si>
    <t>Hampton</t>
  </si>
  <si>
    <t>Kansas</t>
  </si>
  <si>
    <t>Villanova</t>
  </si>
  <si>
    <t>Miami FL</t>
  </si>
  <si>
    <t>California</t>
  </si>
  <si>
    <t>Maryland</t>
  </si>
  <si>
    <t>Arizona</t>
  </si>
  <si>
    <t>Iowa</t>
  </si>
  <si>
    <t>Colorado</t>
  </si>
  <si>
    <t>Connecticut</t>
  </si>
  <si>
    <t>Temple</t>
  </si>
  <si>
    <t>Vanderbilt</t>
  </si>
  <si>
    <t>Wichita St</t>
  </si>
  <si>
    <t>S Dakota St</t>
  </si>
  <si>
    <t>Hawaii</t>
  </si>
  <si>
    <t>Buffalo</t>
  </si>
  <si>
    <t>UNC Asheville</t>
  </si>
  <si>
    <t>Austin Peay</t>
  </si>
  <si>
    <t>Oregon</t>
  </si>
  <si>
    <t>Oklahoma</t>
  </si>
  <si>
    <t>Texas A&amp;M</t>
  </si>
  <si>
    <t>Duke</t>
  </si>
  <si>
    <t>Baylor</t>
  </si>
  <si>
    <t>Texas</t>
  </si>
  <si>
    <t>Oregon St</t>
  </si>
  <si>
    <t>St Joseph's PA</t>
  </si>
  <si>
    <t>Cincinnati</t>
  </si>
  <si>
    <t>VA Commonwealth</t>
  </si>
  <si>
    <t>Northern Iowa</t>
  </si>
  <si>
    <t>Yale</t>
  </si>
  <si>
    <t>UNC Wilmington</t>
  </si>
  <si>
    <t>WI Green Bay</t>
  </si>
  <si>
    <t>CS Bakersfield</t>
  </si>
  <si>
    <t>Holy Cross</t>
  </si>
  <si>
    <t>Southern 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</si>
</sst>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4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4" borderId="5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16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16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16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/>
    <xf numFmtId="0" fontId="1" fillId="3" borderId="0" xfId="0" applyFont="1" applyFill="1" applyBorder="1" applyAlignment="1">
      <alignment wrapText="1"/>
    </xf>
    <xf numFmtId="0" fontId="2" fillId="4" borderId="14" xfId="0" applyFont="1" applyFill="1" applyBorder="1" applyAlignment="1" applyProtection="1">
      <alignment horizontal="center"/>
      <protection locked="0"/>
    </xf>
    <xf numFmtId="16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8"/>
  <sheetViews>
    <sheetView tabSelected="1" topLeftCell="A39" zoomScale="125" zoomScaleNormal="125" zoomScalePageLayoutView="125" workbookViewId="0">
      <selection activeCell="G68" sqref="G68"/>
    </sheetView>
  </sheetViews>
  <sheetFormatPr baseColWidth="10" defaultColWidth="8.6640625" defaultRowHeight="14" x14ac:dyDescent="0"/>
  <cols>
    <col min="1" max="1" width="8.6640625" style="1"/>
    <col min="2" max="2" width="9.1640625" style="1" customWidth="1"/>
    <col min="3" max="4" width="11.1640625" customWidth="1"/>
    <col min="5" max="5" width="16.33203125" bestFit="1" customWidth="1"/>
    <col min="6" max="6" width="16.6640625" bestFit="1" customWidth="1"/>
    <col min="7" max="7" width="18.1640625" style="1" customWidth="1"/>
    <col min="8" max="8" width="17.1640625" customWidth="1"/>
    <col min="9" max="9" width="3.1640625" customWidth="1"/>
    <col min="10" max="11" width="7.1640625" customWidth="1"/>
    <col min="12" max="12" width="3.1640625" customWidth="1"/>
    <col min="14" max="14" width="11.5" bestFit="1" customWidth="1"/>
  </cols>
  <sheetData>
    <row r="1" spans="1:20" ht="37" thickBot="1">
      <c r="A1" s="21" t="s">
        <v>130</v>
      </c>
      <c r="B1" s="22" t="s">
        <v>134</v>
      </c>
      <c r="C1" s="23" t="s">
        <v>135</v>
      </c>
      <c r="D1" s="23" t="s">
        <v>136</v>
      </c>
      <c r="E1" s="23" t="s">
        <v>132</v>
      </c>
      <c r="F1" s="23" t="s">
        <v>133</v>
      </c>
      <c r="G1" s="24" t="s">
        <v>129</v>
      </c>
      <c r="H1" s="25" t="s">
        <v>131</v>
      </c>
      <c r="J1" s="36" t="s">
        <v>148</v>
      </c>
      <c r="K1" s="36" t="s">
        <v>149</v>
      </c>
      <c r="M1" s="36" t="s">
        <v>147</v>
      </c>
      <c r="N1" s="36" t="s">
        <v>145</v>
      </c>
      <c r="O1" s="36" t="s">
        <v>146</v>
      </c>
    </row>
    <row r="2" spans="1:20" s="6" customFormat="1" ht="12">
      <c r="A2" s="30">
        <v>42444</v>
      </c>
      <c r="B2" s="18" t="s">
        <v>16</v>
      </c>
      <c r="C2" s="19" t="s">
        <v>150</v>
      </c>
      <c r="D2" s="19" t="s">
        <v>151</v>
      </c>
      <c r="E2" s="19" t="str">
        <f>VLOOKUP(C2,teams!$A$2:$B$69,2,FALSE)</f>
        <v>#16 F Dickinson</v>
      </c>
      <c r="F2" s="19" t="str">
        <f>VLOOKUP(D2,teams!$A$2:$B$69,2,FALSE)</f>
        <v>#16 FL Gulf Coast</v>
      </c>
      <c r="G2" s="20">
        <v>2</v>
      </c>
      <c r="H2" s="31" t="str">
        <f>IF(G2=1,E2,IF(G2=2,F2,"TBD"))</f>
        <v>#16 FL Gulf Coast</v>
      </c>
      <c r="J2" s="6">
        <f>IFERROR(VLOOKUP(E2,teams!$B$2:$C$69,2,FALSE),"")</f>
        <v>1192</v>
      </c>
      <c r="K2" s="6">
        <f>IFERROR(VLOOKUP(F2,teams!$B$2:$C$69,2,FALSE),"")</f>
        <v>1195</v>
      </c>
      <c r="M2" s="6" t="str">
        <f>B2</f>
        <v>W16</v>
      </c>
      <c r="N2" s="6" t="str">
        <f>IF(AND(J2&lt;&gt;"",K2&lt;&gt;""),IF(J2&lt;K2,"2016_"&amp;J2&amp;"_"&amp;K2,"2016_"&amp;K2&amp;"_"&amp;J2),"")</f>
        <v>2016_1192_1195</v>
      </c>
      <c r="O2" s="6">
        <f>IFERROR(IF(TEXT(INDEX(J2:K2,1,G2),"0")=MID(N2,6,4),1,0),-1)</f>
        <v>0</v>
      </c>
      <c r="Q2" s="39"/>
      <c r="R2" s="38"/>
      <c r="T2" s="40"/>
    </row>
    <row r="3" spans="1:20" s="6" customFormat="1" ht="12">
      <c r="A3" s="26">
        <v>42444</v>
      </c>
      <c r="B3" s="4" t="s">
        <v>42</v>
      </c>
      <c r="C3" s="5" t="s">
        <v>152</v>
      </c>
      <c r="D3" s="5" t="s">
        <v>153</v>
      </c>
      <c r="E3" s="5" t="str">
        <f>VLOOKUP(C3,teams!$A$2:$B$69,2,FALSE)</f>
        <v>#11 Vanderbilt</v>
      </c>
      <c r="F3" s="5" t="str">
        <f>VLOOKUP(D3,teams!$A$2:$B$69,2,FALSE)</f>
        <v>#11 Wichita St</v>
      </c>
      <c r="G3" s="14">
        <v>2</v>
      </c>
      <c r="H3" s="27" t="str">
        <f t="shared" ref="H3:H66" si="0">IF(G3=1,E3,IF(G3=2,F3,"TBD"))</f>
        <v>#11 Wichita St</v>
      </c>
      <c r="J3" s="6">
        <f>IFERROR(VLOOKUP(E3,teams!$B$2:$C$69,2,FALSE),"")</f>
        <v>1435</v>
      </c>
      <c r="K3" s="6">
        <f>IFERROR(VLOOKUP(F3,teams!$B$2:$C$69,2,FALSE),"")</f>
        <v>1455</v>
      </c>
      <c r="M3" s="6" t="str">
        <f t="shared" ref="M3:M66" si="1">B3</f>
        <v>Y11</v>
      </c>
      <c r="N3" s="6" t="str">
        <f t="shared" ref="N3:N66" si="2">IF(AND(J3&lt;&gt;"",K3&lt;&gt;""),IF(J3&lt;K3,"2016_"&amp;J3&amp;"_"&amp;K3,"2016_"&amp;K3&amp;"_"&amp;J3),"")</f>
        <v>2016_1435_1455</v>
      </c>
      <c r="O3" s="6">
        <f t="shared" ref="O3:O66" si="3">IFERROR(IF(TEXT(INDEX(J3:K3,1,G3),"0")=MID(N3,6,4),1,0),-1)</f>
        <v>0</v>
      </c>
      <c r="Q3" s="39"/>
    </row>
    <row r="4" spans="1:20" s="6" customFormat="1" ht="12">
      <c r="A4" s="26">
        <v>42445</v>
      </c>
      <c r="B4" s="4" t="s">
        <v>68</v>
      </c>
      <c r="C4" s="5" t="s">
        <v>10</v>
      </c>
      <c r="D4" s="5" t="s">
        <v>11</v>
      </c>
      <c r="E4" s="5" t="str">
        <f>VLOOKUP(C4,teams!$A$2:$B$69,2,FALSE)</f>
        <v>#11 Michigan</v>
      </c>
      <c r="F4" s="5" t="str">
        <f>VLOOKUP(D4,teams!$A$2:$B$69,2,FALSE)</f>
        <v>#11 Tulsa</v>
      </c>
      <c r="G4" s="14">
        <v>1</v>
      </c>
      <c r="H4" s="27" t="str">
        <f t="shared" si="0"/>
        <v>#11 Michigan</v>
      </c>
      <c r="J4" s="6">
        <f>IFERROR(VLOOKUP(E4,teams!$B$2:$C$69,2,FALSE),"")</f>
        <v>1276</v>
      </c>
      <c r="K4" s="6">
        <f>IFERROR(VLOOKUP(F4,teams!$B$2:$C$69,2,FALSE),"")</f>
        <v>1409</v>
      </c>
      <c r="M4" s="6" t="str">
        <f t="shared" si="1"/>
        <v>W11</v>
      </c>
      <c r="N4" s="6" t="str">
        <f t="shared" si="2"/>
        <v>2016_1276_1409</v>
      </c>
      <c r="O4" s="6">
        <f t="shared" si="3"/>
        <v>1</v>
      </c>
      <c r="Q4" s="39"/>
    </row>
    <row r="5" spans="1:20" s="6" customFormat="1" ht="13" thickBot="1">
      <c r="A5" s="28">
        <v>42445</v>
      </c>
      <c r="B5" s="15" t="s">
        <v>61</v>
      </c>
      <c r="C5" s="16" t="s">
        <v>154</v>
      </c>
      <c r="D5" s="16" t="s">
        <v>155</v>
      </c>
      <c r="E5" s="16" t="str">
        <f>VLOOKUP(C5,teams!$A$2:$B$69,2,FALSE)</f>
        <v>#16 Holy Cross</v>
      </c>
      <c r="F5" s="16" t="str">
        <f>VLOOKUP(D5,teams!$A$2:$B$69,2,FALSE)</f>
        <v>#16 Southern Univ</v>
      </c>
      <c r="G5" s="17">
        <v>1</v>
      </c>
      <c r="H5" s="29" t="str">
        <f t="shared" si="0"/>
        <v>#16 Holy Cross</v>
      </c>
      <c r="J5" s="6">
        <f>IFERROR(VLOOKUP(E5,teams!$B$2:$C$69,2,FALSE),"")</f>
        <v>1221</v>
      </c>
      <c r="K5" s="6">
        <f>IFERROR(VLOOKUP(F5,teams!$B$2:$C$69,2,FALSE),"")</f>
        <v>1380</v>
      </c>
      <c r="M5" s="6" t="str">
        <f t="shared" si="1"/>
        <v>Z16</v>
      </c>
      <c r="N5" s="6" t="str">
        <f t="shared" si="2"/>
        <v>2016_1221_1380</v>
      </c>
      <c r="O5" s="6">
        <f t="shared" si="3"/>
        <v>1</v>
      </c>
      <c r="Q5" s="39"/>
    </row>
    <row r="6" spans="1:20" s="6" customFormat="1" ht="12">
      <c r="A6" s="30">
        <v>42446</v>
      </c>
      <c r="B6" s="18" t="s">
        <v>62</v>
      </c>
      <c r="C6" s="19" t="s">
        <v>0</v>
      </c>
      <c r="D6" s="19" t="s">
        <v>151</v>
      </c>
      <c r="E6" s="19" t="str">
        <f>VLOOKUP(C6,teams!$A$2:$B$69,2,FALSE)</f>
        <v>#1 North Carolina</v>
      </c>
      <c r="F6" s="19" t="str">
        <f>VLOOKUP(D6,teams!$A$2:$B$69,2,FALSE)</f>
        <v>#16 FL Gulf Coast</v>
      </c>
      <c r="G6" s="20">
        <v>1</v>
      </c>
      <c r="H6" s="31" t="str">
        <f t="shared" si="0"/>
        <v>#1 North Carolina</v>
      </c>
      <c r="J6" s="6">
        <f>IFERROR(VLOOKUP(E6,teams!$B$2:$C$69,2,FALSE),"")</f>
        <v>1314</v>
      </c>
      <c r="K6" s="6">
        <f>IFERROR(VLOOKUP(F6,teams!$B$2:$C$69,2,FALSE),"")</f>
        <v>1195</v>
      </c>
      <c r="M6" s="6" t="str">
        <f t="shared" si="1"/>
        <v>R1W1</v>
      </c>
      <c r="N6" s="6" t="str">
        <f t="shared" si="2"/>
        <v>2016_1195_1314</v>
      </c>
      <c r="O6" s="6">
        <f t="shared" si="3"/>
        <v>0</v>
      </c>
      <c r="Q6" s="39"/>
    </row>
    <row r="7" spans="1:20" s="6" customFormat="1" ht="12">
      <c r="A7" s="26">
        <v>42446</v>
      </c>
      <c r="B7" s="4" t="s">
        <v>65</v>
      </c>
      <c r="C7" s="5" t="s">
        <v>3</v>
      </c>
      <c r="D7" s="5" t="s">
        <v>13</v>
      </c>
      <c r="E7" s="5" t="str">
        <f>VLOOKUP(C7,teams!$A$2:$B$69,2,FALSE)</f>
        <v>#4 Kentucky</v>
      </c>
      <c r="F7" s="5" t="str">
        <f>VLOOKUP(D7,teams!$A$2:$B$69,2,FALSE)</f>
        <v>#13 Stony Brook</v>
      </c>
      <c r="G7" s="14">
        <v>1</v>
      </c>
      <c r="H7" s="27" t="str">
        <f t="shared" si="0"/>
        <v>#4 Kentucky</v>
      </c>
      <c r="J7" s="6">
        <f>IFERROR(VLOOKUP(E7,teams!$B$2:$C$69,2,FALSE),"")</f>
        <v>1246</v>
      </c>
      <c r="K7" s="6">
        <f>IFERROR(VLOOKUP(F7,teams!$B$2:$C$69,2,FALSE),"")</f>
        <v>1392</v>
      </c>
      <c r="M7" s="6" t="str">
        <f t="shared" si="1"/>
        <v>R1W4</v>
      </c>
      <c r="N7" s="6" t="str">
        <f t="shared" si="2"/>
        <v>2016_1246_1392</v>
      </c>
      <c r="O7" s="6">
        <f t="shared" si="3"/>
        <v>1</v>
      </c>
      <c r="Q7" s="39"/>
    </row>
    <row r="8" spans="1:20" s="6" customFormat="1" ht="12">
      <c r="A8" s="26">
        <v>42446</v>
      </c>
      <c r="B8" s="4" t="s">
        <v>66</v>
      </c>
      <c r="C8" s="5" t="s">
        <v>4</v>
      </c>
      <c r="D8" s="5" t="s">
        <v>12</v>
      </c>
      <c r="E8" s="5" t="str">
        <f>VLOOKUP(C8,teams!$A$2:$B$69,2,FALSE)</f>
        <v>#5 Indiana</v>
      </c>
      <c r="F8" s="5" t="str">
        <f>VLOOKUP(D8,teams!$A$2:$B$69,2,FALSE)</f>
        <v>#12 Chattanooga</v>
      </c>
      <c r="G8" s="14">
        <v>1</v>
      </c>
      <c r="H8" s="27" t="str">
        <f t="shared" si="0"/>
        <v>#5 Indiana</v>
      </c>
      <c r="J8" s="6">
        <f>IFERROR(VLOOKUP(E8,teams!$B$2:$C$69,2,FALSE),"")</f>
        <v>1231</v>
      </c>
      <c r="K8" s="6">
        <f>IFERROR(VLOOKUP(F8,teams!$B$2:$C$69,2,FALSE),"")</f>
        <v>1151</v>
      </c>
      <c r="M8" s="6" t="str">
        <f t="shared" si="1"/>
        <v>R1W5</v>
      </c>
      <c r="N8" s="6" t="str">
        <f t="shared" si="2"/>
        <v>2016_1151_1231</v>
      </c>
      <c r="O8" s="6">
        <f t="shared" si="3"/>
        <v>0</v>
      </c>
      <c r="Q8" s="39"/>
    </row>
    <row r="9" spans="1:20" s="6" customFormat="1" ht="12">
      <c r="A9" s="26">
        <v>42446</v>
      </c>
      <c r="B9" s="4" t="s">
        <v>70</v>
      </c>
      <c r="C9" s="5" t="s">
        <v>7</v>
      </c>
      <c r="D9" s="5" t="s">
        <v>8</v>
      </c>
      <c r="E9" s="5" t="str">
        <f>VLOOKUP(C9,teams!$A$2:$B$69,2,FALSE)</f>
        <v>#8 USC</v>
      </c>
      <c r="F9" s="5" t="str">
        <f>VLOOKUP(D9,teams!$A$2:$B$69,2,FALSE)</f>
        <v>#9 Providence</v>
      </c>
      <c r="G9" s="14">
        <v>2</v>
      </c>
      <c r="H9" s="27" t="str">
        <f t="shared" si="0"/>
        <v>#9 Providence</v>
      </c>
      <c r="J9" s="6">
        <f>IFERROR(VLOOKUP(E9,teams!$B$2:$C$69,2,FALSE),"")</f>
        <v>1425</v>
      </c>
      <c r="K9" s="6">
        <f>IFERROR(VLOOKUP(F9,teams!$B$2:$C$69,2,FALSE),"")</f>
        <v>1344</v>
      </c>
      <c r="M9" s="6" t="str">
        <f t="shared" si="1"/>
        <v>R1W8</v>
      </c>
      <c r="N9" s="6" t="str">
        <f t="shared" si="2"/>
        <v>2016_1344_1425</v>
      </c>
      <c r="O9" s="6">
        <f t="shared" si="3"/>
        <v>1</v>
      </c>
      <c r="Q9" s="39"/>
    </row>
    <row r="10" spans="1:20" s="6" customFormat="1" ht="12">
      <c r="A10" s="26">
        <v>42446</v>
      </c>
      <c r="B10" s="4" t="s">
        <v>71</v>
      </c>
      <c r="C10" s="5" t="s">
        <v>17</v>
      </c>
      <c r="D10" s="5" t="s">
        <v>72</v>
      </c>
      <c r="E10" s="5" t="str">
        <f>VLOOKUP(C10,teams!$A$2:$B$69,2,FALSE)</f>
        <v>#1 Virginia</v>
      </c>
      <c r="F10" s="5" t="str">
        <f>VLOOKUP(D10,teams!$A$2:$B$69,2,FALSE)</f>
        <v>#16 Hampton</v>
      </c>
      <c r="G10" s="14">
        <v>1</v>
      </c>
      <c r="H10" s="27" t="str">
        <f t="shared" si="0"/>
        <v>#1 Virginia</v>
      </c>
      <c r="J10" s="6">
        <f>IFERROR(VLOOKUP(E10,teams!$B$2:$C$69,2,FALSE),"")</f>
        <v>1438</v>
      </c>
      <c r="K10" s="6">
        <f>IFERROR(VLOOKUP(F10,teams!$B$2:$C$69,2,FALSE),"")</f>
        <v>1214</v>
      </c>
      <c r="M10" s="6" t="str">
        <f t="shared" si="1"/>
        <v>R1X1</v>
      </c>
      <c r="N10" s="6" t="str">
        <f t="shared" si="2"/>
        <v>2016_1214_1438</v>
      </c>
      <c r="O10" s="6">
        <f t="shared" si="3"/>
        <v>0</v>
      </c>
      <c r="Q10" s="39"/>
    </row>
    <row r="11" spans="1:20" s="6" customFormat="1" ht="12">
      <c r="A11" s="26">
        <v>42446</v>
      </c>
      <c r="B11" s="4" t="s">
        <v>74</v>
      </c>
      <c r="C11" s="5" t="s">
        <v>19</v>
      </c>
      <c r="D11" s="5" t="s">
        <v>30</v>
      </c>
      <c r="E11" s="5" t="str">
        <f>VLOOKUP(C11,teams!$A$2:$B$69,2,FALSE)</f>
        <v>#3 Utah</v>
      </c>
      <c r="F11" s="5" t="str">
        <f>VLOOKUP(D11,teams!$A$2:$B$69,2,FALSE)</f>
        <v>#14 Fresno St</v>
      </c>
      <c r="G11" s="14">
        <v>1</v>
      </c>
      <c r="H11" s="27" t="str">
        <f t="shared" si="0"/>
        <v>#3 Utah</v>
      </c>
      <c r="J11" s="6">
        <f>IFERROR(VLOOKUP(E11,teams!$B$2:$C$69,2,FALSE),"")</f>
        <v>1428</v>
      </c>
      <c r="K11" s="6">
        <f>IFERROR(VLOOKUP(F11,teams!$B$2:$C$69,2,FALSE),"")</f>
        <v>1201</v>
      </c>
      <c r="M11" s="6" t="str">
        <f t="shared" si="1"/>
        <v>R1X3</v>
      </c>
      <c r="N11" s="6" t="str">
        <f t="shared" si="2"/>
        <v>2016_1201_1428</v>
      </c>
      <c r="O11" s="6">
        <f t="shared" si="3"/>
        <v>0</v>
      </c>
      <c r="Q11" s="39"/>
    </row>
    <row r="12" spans="1:20" s="6" customFormat="1" ht="12">
      <c r="A12" s="26">
        <v>42446</v>
      </c>
      <c r="B12" s="4" t="s">
        <v>75</v>
      </c>
      <c r="C12" s="5" t="s">
        <v>20</v>
      </c>
      <c r="D12" s="5" t="s">
        <v>29</v>
      </c>
      <c r="E12" s="5" t="str">
        <f>VLOOKUP(C12,teams!$A$2:$B$69,2,FALSE)</f>
        <v>#4 Iowa St</v>
      </c>
      <c r="F12" s="5" t="str">
        <f>VLOOKUP(D12,teams!$A$2:$B$69,2,FALSE)</f>
        <v>#13 Iona</v>
      </c>
      <c r="G12" s="14">
        <v>1</v>
      </c>
      <c r="H12" s="27" t="str">
        <f t="shared" si="0"/>
        <v>#4 Iowa St</v>
      </c>
      <c r="J12" s="6">
        <f>IFERROR(VLOOKUP(E12,teams!$B$2:$C$69,2,FALSE),"")</f>
        <v>1235</v>
      </c>
      <c r="K12" s="6">
        <f>IFERROR(VLOOKUP(F12,teams!$B$2:$C$69,2,FALSE),"")</f>
        <v>1233</v>
      </c>
      <c r="M12" s="6" t="str">
        <f t="shared" si="1"/>
        <v>R1X4</v>
      </c>
      <c r="N12" s="6" t="str">
        <f t="shared" si="2"/>
        <v>2016_1233_1235</v>
      </c>
      <c r="O12" s="6">
        <f t="shared" si="3"/>
        <v>0</v>
      </c>
      <c r="Q12" s="39"/>
    </row>
    <row r="13" spans="1:20" s="6" customFormat="1" ht="12">
      <c r="A13" s="26">
        <v>42446</v>
      </c>
      <c r="B13" s="4" t="s">
        <v>76</v>
      </c>
      <c r="C13" s="5" t="s">
        <v>21</v>
      </c>
      <c r="D13" s="5" t="s">
        <v>28</v>
      </c>
      <c r="E13" s="5" t="str">
        <f>VLOOKUP(C13,teams!$A$2:$B$69,2,FALSE)</f>
        <v>#5 Purdue</v>
      </c>
      <c r="F13" s="5" t="str">
        <f>VLOOKUP(D13,teams!$A$2:$B$69,2,FALSE)</f>
        <v>#12 Ark Little Rock</v>
      </c>
      <c r="G13" s="14">
        <v>2</v>
      </c>
      <c r="H13" s="27" t="str">
        <f t="shared" si="0"/>
        <v>#12 Ark Little Rock</v>
      </c>
      <c r="J13" s="6">
        <f>IFERROR(VLOOKUP(E13,teams!$B$2:$C$69,2,FALSE),"")</f>
        <v>1345</v>
      </c>
      <c r="K13" s="6">
        <f>IFERROR(VLOOKUP(F13,teams!$B$2:$C$69,2,FALSE),"")</f>
        <v>1114</v>
      </c>
      <c r="M13" s="6" t="str">
        <f t="shared" si="1"/>
        <v>R1X5</v>
      </c>
      <c r="N13" s="6" t="str">
        <f t="shared" si="2"/>
        <v>2016_1114_1345</v>
      </c>
      <c r="O13" s="6">
        <f t="shared" si="3"/>
        <v>1</v>
      </c>
      <c r="Q13" s="39"/>
    </row>
    <row r="14" spans="1:20" s="6" customFormat="1" ht="12">
      <c r="A14" s="26">
        <v>42446</v>
      </c>
      <c r="B14" s="4" t="s">
        <v>77</v>
      </c>
      <c r="C14" s="5" t="s">
        <v>22</v>
      </c>
      <c r="D14" s="5" t="s">
        <v>27</v>
      </c>
      <c r="E14" s="5" t="str">
        <f>VLOOKUP(C14,teams!$A$2:$B$69,2,FALSE)</f>
        <v>#6 Seton Hall</v>
      </c>
      <c r="F14" s="5" t="str">
        <f>VLOOKUP(D14,teams!$A$2:$B$69,2,FALSE)</f>
        <v>#11 Gonzaga</v>
      </c>
      <c r="G14" s="14">
        <v>2</v>
      </c>
      <c r="H14" s="27" t="str">
        <f t="shared" si="0"/>
        <v>#11 Gonzaga</v>
      </c>
      <c r="J14" s="6">
        <f>IFERROR(VLOOKUP(E14,teams!$B$2:$C$69,2,FALSE),"")</f>
        <v>1371</v>
      </c>
      <c r="K14" s="6">
        <f>IFERROR(VLOOKUP(F14,teams!$B$2:$C$69,2,FALSE),"")</f>
        <v>1211</v>
      </c>
      <c r="M14" s="6" t="str">
        <f t="shared" si="1"/>
        <v>R1X6</v>
      </c>
      <c r="N14" s="6" t="str">
        <f t="shared" si="2"/>
        <v>2016_1211_1371</v>
      </c>
      <c r="O14" s="6">
        <f t="shared" si="3"/>
        <v>1</v>
      </c>
      <c r="Q14" s="39"/>
    </row>
    <row r="15" spans="1:20" s="6" customFormat="1" ht="12">
      <c r="A15" s="26">
        <v>42446</v>
      </c>
      <c r="B15" s="4" t="s">
        <v>79</v>
      </c>
      <c r="C15" s="5" t="s">
        <v>24</v>
      </c>
      <c r="D15" s="5" t="s">
        <v>25</v>
      </c>
      <c r="E15" s="5" t="str">
        <f>VLOOKUP(C15,teams!$A$2:$B$69,2,FALSE)</f>
        <v>#8 Texas Tech</v>
      </c>
      <c r="F15" s="5" t="str">
        <f>VLOOKUP(D15,teams!$A$2:$B$69,2,FALSE)</f>
        <v>#9 Butler</v>
      </c>
      <c r="G15" s="14">
        <v>2</v>
      </c>
      <c r="H15" s="27" t="str">
        <f t="shared" si="0"/>
        <v>#9 Butler</v>
      </c>
      <c r="J15" s="6">
        <f>IFERROR(VLOOKUP(E15,teams!$B$2:$C$69,2,FALSE),"")</f>
        <v>1403</v>
      </c>
      <c r="K15" s="6">
        <f>IFERROR(VLOOKUP(F15,teams!$B$2:$C$69,2,FALSE),"")</f>
        <v>1139</v>
      </c>
      <c r="M15" s="6" t="str">
        <f t="shared" si="1"/>
        <v>R1X8</v>
      </c>
      <c r="N15" s="6" t="str">
        <f t="shared" si="2"/>
        <v>2016_1139_1403</v>
      </c>
      <c r="O15" s="6">
        <f t="shared" si="3"/>
        <v>1</v>
      </c>
      <c r="Q15" s="39"/>
    </row>
    <row r="16" spans="1:20" s="6" customFormat="1" ht="12">
      <c r="A16" s="26">
        <v>42446</v>
      </c>
      <c r="B16" s="4" t="s">
        <v>80</v>
      </c>
      <c r="C16" s="5" t="s">
        <v>32</v>
      </c>
      <c r="D16" s="5" t="s">
        <v>81</v>
      </c>
      <c r="E16" s="5" t="str">
        <f>VLOOKUP(C16,teams!$A$2:$B$69,2,FALSE)</f>
        <v>#1 Kansas</v>
      </c>
      <c r="F16" s="5" t="str">
        <f>VLOOKUP(D16,teams!$A$2:$B$69,2,FALSE)</f>
        <v>#16 Austin Peay</v>
      </c>
      <c r="G16" s="14">
        <v>1</v>
      </c>
      <c r="H16" s="27" t="str">
        <f t="shared" si="0"/>
        <v>#1 Kansas</v>
      </c>
      <c r="J16" s="6">
        <f>IFERROR(VLOOKUP(E16,teams!$B$2:$C$69,2,FALSE),"")</f>
        <v>1242</v>
      </c>
      <c r="K16" s="6">
        <f>IFERROR(VLOOKUP(F16,teams!$B$2:$C$69,2,FALSE),"")</f>
        <v>1122</v>
      </c>
      <c r="M16" s="6" t="str">
        <f t="shared" si="1"/>
        <v>R1Y1</v>
      </c>
      <c r="N16" s="6" t="str">
        <f t="shared" si="2"/>
        <v>2016_1122_1242</v>
      </c>
      <c r="O16" s="6">
        <f t="shared" si="3"/>
        <v>0</v>
      </c>
      <c r="Q16" s="39"/>
    </row>
    <row r="17" spans="1:17" s="6" customFormat="1" ht="12">
      <c r="A17" s="26">
        <v>42446</v>
      </c>
      <c r="B17" s="4" t="s">
        <v>83</v>
      </c>
      <c r="C17" s="5" t="s">
        <v>34</v>
      </c>
      <c r="D17" s="5" t="s">
        <v>45</v>
      </c>
      <c r="E17" s="5" t="str">
        <f>VLOOKUP(C17,teams!$A$2:$B$69,2,FALSE)</f>
        <v>#3 Miami FL</v>
      </c>
      <c r="F17" s="5" t="str">
        <f>VLOOKUP(D17,teams!$A$2:$B$69,2,FALSE)</f>
        <v>#14 Buffalo</v>
      </c>
      <c r="G17" s="14">
        <v>1</v>
      </c>
      <c r="H17" s="27" t="str">
        <f t="shared" si="0"/>
        <v>#3 Miami FL</v>
      </c>
      <c r="J17" s="6">
        <f>IFERROR(VLOOKUP(E17,teams!$B$2:$C$69,2,FALSE),"")</f>
        <v>1274</v>
      </c>
      <c r="K17" s="6">
        <f>IFERROR(VLOOKUP(F17,teams!$B$2:$C$69,2,FALSE),"")</f>
        <v>1138</v>
      </c>
      <c r="M17" s="6" t="str">
        <f t="shared" si="1"/>
        <v>R1Y3</v>
      </c>
      <c r="N17" s="6" t="str">
        <f t="shared" si="2"/>
        <v>2016_1138_1274</v>
      </c>
      <c r="O17" s="6">
        <f t="shared" si="3"/>
        <v>0</v>
      </c>
      <c r="Q17" s="39"/>
    </row>
    <row r="18" spans="1:17" s="6" customFormat="1" ht="12">
      <c r="A18" s="26">
        <v>42446</v>
      </c>
      <c r="B18" s="4" t="s">
        <v>86</v>
      </c>
      <c r="C18" s="5" t="s">
        <v>37</v>
      </c>
      <c r="D18" s="5" t="s">
        <v>153</v>
      </c>
      <c r="E18" s="5" t="str">
        <f>VLOOKUP(C18,teams!$A$2:$B$69,2,FALSE)</f>
        <v>#6 Arizona</v>
      </c>
      <c r="F18" s="5" t="str">
        <f>VLOOKUP(D18,teams!$A$2:$B$69,2,FALSE)</f>
        <v>#11 Wichita St</v>
      </c>
      <c r="G18" s="14">
        <v>2</v>
      </c>
      <c r="H18" s="27" t="str">
        <f t="shared" si="0"/>
        <v>#11 Wichita St</v>
      </c>
      <c r="J18" s="6">
        <f>IFERROR(VLOOKUP(E18,teams!$B$2:$C$69,2,FALSE),"")</f>
        <v>1112</v>
      </c>
      <c r="K18" s="6">
        <f>IFERROR(VLOOKUP(F18,teams!$B$2:$C$69,2,FALSE),"")</f>
        <v>1455</v>
      </c>
      <c r="M18" s="6" t="str">
        <f t="shared" si="1"/>
        <v>R1Y6</v>
      </c>
      <c r="N18" s="6" t="str">
        <f t="shared" si="2"/>
        <v>2016_1112_1455</v>
      </c>
      <c r="O18" s="6">
        <f t="shared" si="3"/>
        <v>0</v>
      </c>
      <c r="Q18" s="39"/>
    </row>
    <row r="19" spans="1:17" s="6" customFormat="1" ht="12">
      <c r="A19" s="26">
        <v>42446</v>
      </c>
      <c r="B19" s="4" t="s">
        <v>88</v>
      </c>
      <c r="C19" s="5" t="s">
        <v>39</v>
      </c>
      <c r="D19" s="5" t="s">
        <v>40</v>
      </c>
      <c r="E19" s="5" t="str">
        <f>VLOOKUP(C19,teams!$A$2:$B$69,2,FALSE)</f>
        <v>#8 Colorado</v>
      </c>
      <c r="F19" s="5" t="str">
        <f>VLOOKUP(D19,teams!$A$2:$B$69,2,FALSE)</f>
        <v>#9 Connecticut</v>
      </c>
      <c r="G19" s="14">
        <v>2</v>
      </c>
      <c r="H19" s="27" t="str">
        <f t="shared" si="0"/>
        <v>#9 Connecticut</v>
      </c>
      <c r="J19" s="6">
        <f>IFERROR(VLOOKUP(E19,teams!$B$2:$C$69,2,FALSE),"")</f>
        <v>1160</v>
      </c>
      <c r="K19" s="6">
        <f>IFERROR(VLOOKUP(F19,teams!$B$2:$C$69,2,FALSE),"")</f>
        <v>1163</v>
      </c>
      <c r="M19" s="6" t="str">
        <f t="shared" si="1"/>
        <v>R1Y8</v>
      </c>
      <c r="N19" s="6" t="str">
        <f t="shared" si="2"/>
        <v>2016_1160_1163</v>
      </c>
      <c r="O19" s="6">
        <f t="shared" si="3"/>
        <v>0</v>
      </c>
      <c r="Q19" s="39"/>
    </row>
    <row r="20" spans="1:17" s="6" customFormat="1" ht="12">
      <c r="A20" s="26">
        <v>42446</v>
      </c>
      <c r="B20" s="4" t="s">
        <v>92</v>
      </c>
      <c r="C20" s="5" t="s">
        <v>50</v>
      </c>
      <c r="D20" s="5" t="s">
        <v>58</v>
      </c>
      <c r="E20" s="5" t="str">
        <f>VLOOKUP(C20,teams!$A$2:$B$69,2,FALSE)</f>
        <v>#4 Duke</v>
      </c>
      <c r="F20" s="5" t="str">
        <f>VLOOKUP(D20,teams!$A$2:$B$69,2,FALSE)</f>
        <v>#13 UNC Wilmington</v>
      </c>
      <c r="G20" s="14">
        <v>1</v>
      </c>
      <c r="H20" s="27" t="str">
        <f t="shared" si="0"/>
        <v>#4 Duke</v>
      </c>
      <c r="J20" s="6">
        <f>IFERROR(VLOOKUP(E20,teams!$B$2:$C$69,2,FALSE),"")</f>
        <v>1181</v>
      </c>
      <c r="K20" s="6">
        <f>IFERROR(VLOOKUP(F20,teams!$B$2:$C$69,2,FALSE),"")</f>
        <v>1423</v>
      </c>
      <c r="M20" s="6" t="str">
        <f t="shared" si="1"/>
        <v>R1Z4</v>
      </c>
      <c r="N20" s="6" t="str">
        <f t="shared" si="2"/>
        <v>2016_1181_1423</v>
      </c>
      <c r="O20" s="6">
        <f t="shared" si="3"/>
        <v>1</v>
      </c>
      <c r="Q20" s="39"/>
    </row>
    <row r="21" spans="1:17" s="6" customFormat="1" ht="12">
      <c r="A21" s="26">
        <v>42446</v>
      </c>
      <c r="B21" s="4" t="s">
        <v>93</v>
      </c>
      <c r="C21" s="5" t="s">
        <v>51</v>
      </c>
      <c r="D21" s="5" t="s">
        <v>57</v>
      </c>
      <c r="E21" s="5" t="str">
        <f>VLOOKUP(C21,teams!$A$2:$B$69,2,FALSE)</f>
        <v>#5 Baylor</v>
      </c>
      <c r="F21" s="5" t="str">
        <f>VLOOKUP(D21,teams!$A$2:$B$69,2,FALSE)</f>
        <v>#12 Yale</v>
      </c>
      <c r="G21" s="14">
        <v>2</v>
      </c>
      <c r="H21" s="27" t="str">
        <f t="shared" si="0"/>
        <v>#12 Yale</v>
      </c>
      <c r="J21" s="6">
        <f>IFERROR(VLOOKUP(E21,teams!$B$2:$C$69,2,FALSE),"")</f>
        <v>1124</v>
      </c>
      <c r="K21" s="6">
        <f>IFERROR(VLOOKUP(F21,teams!$B$2:$C$69,2,FALSE),"")</f>
        <v>1463</v>
      </c>
      <c r="M21" s="6" t="str">
        <f t="shared" si="1"/>
        <v>R1Z5</v>
      </c>
      <c r="N21" s="6" t="str">
        <f t="shared" si="2"/>
        <v>2016_1124_1463</v>
      </c>
      <c r="O21" s="6">
        <f t="shared" si="3"/>
        <v>0</v>
      </c>
      <c r="Q21" s="39"/>
    </row>
    <row r="22" spans="1:17" s="6" customFormat="1" ht="12">
      <c r="A22" s="26">
        <v>42447</v>
      </c>
      <c r="B22" s="4" t="s">
        <v>63</v>
      </c>
      <c r="C22" s="5" t="s">
        <v>1</v>
      </c>
      <c r="D22" s="5" t="s">
        <v>15</v>
      </c>
      <c r="E22" s="5" t="str">
        <f>VLOOKUP(C22,teams!$A$2:$B$69,2,FALSE)</f>
        <v>#2 Xavier</v>
      </c>
      <c r="F22" s="5" t="str">
        <f>VLOOKUP(D22,teams!$A$2:$B$69,2,FALSE)</f>
        <v>#15 Weber St</v>
      </c>
      <c r="G22" s="14">
        <v>1</v>
      </c>
      <c r="H22" s="27" t="str">
        <f t="shared" si="0"/>
        <v>#2 Xavier</v>
      </c>
      <c r="J22" s="6">
        <f>IFERROR(VLOOKUP(E22,teams!$B$2:$C$69,2,FALSE),"")</f>
        <v>1462</v>
      </c>
      <c r="K22" s="6">
        <f>IFERROR(VLOOKUP(F22,teams!$B$2:$C$69,2,FALSE),"")</f>
        <v>1451</v>
      </c>
      <c r="M22" s="6" t="str">
        <f t="shared" si="1"/>
        <v>R1W2</v>
      </c>
      <c r="N22" s="6" t="str">
        <f t="shared" si="2"/>
        <v>2016_1451_1462</v>
      </c>
      <c r="O22" s="6">
        <f t="shared" si="3"/>
        <v>0</v>
      </c>
      <c r="Q22" s="39"/>
    </row>
    <row r="23" spans="1:17" s="6" customFormat="1" ht="12">
      <c r="A23" s="26">
        <v>42447</v>
      </c>
      <c r="B23" s="4" t="s">
        <v>64</v>
      </c>
      <c r="C23" s="5" t="s">
        <v>2</v>
      </c>
      <c r="D23" s="5" t="s">
        <v>14</v>
      </c>
      <c r="E23" s="5" t="str">
        <f>VLOOKUP(C23,teams!$A$2:$B$69,2,FALSE)</f>
        <v>#3 West Virginia</v>
      </c>
      <c r="F23" s="5" t="str">
        <f>VLOOKUP(D23,teams!$A$2:$B$69,2,FALSE)</f>
        <v>#14 SF Austin</v>
      </c>
      <c r="G23" s="14">
        <v>2</v>
      </c>
      <c r="H23" s="27" t="str">
        <f t="shared" si="0"/>
        <v>#14 SF Austin</v>
      </c>
      <c r="J23" s="6">
        <f>IFERROR(VLOOKUP(E23,teams!$B$2:$C$69,2,FALSE),"")</f>
        <v>1452</v>
      </c>
      <c r="K23" s="6">
        <f>IFERROR(VLOOKUP(F23,teams!$B$2:$C$69,2,FALSE),"")</f>
        <v>1372</v>
      </c>
      <c r="M23" s="6" t="str">
        <f t="shared" si="1"/>
        <v>R1W3</v>
      </c>
      <c r="N23" s="6" t="str">
        <f t="shared" si="2"/>
        <v>2016_1372_1452</v>
      </c>
      <c r="O23" s="6">
        <f t="shared" si="3"/>
        <v>1</v>
      </c>
      <c r="Q23" s="39"/>
    </row>
    <row r="24" spans="1:17" s="6" customFormat="1" ht="12">
      <c r="A24" s="26">
        <v>42447</v>
      </c>
      <c r="B24" s="4" t="s">
        <v>67</v>
      </c>
      <c r="C24" s="5" t="s">
        <v>5</v>
      </c>
      <c r="D24" s="5" t="s">
        <v>10</v>
      </c>
      <c r="E24" s="5" t="str">
        <f>VLOOKUP(C24,teams!$A$2:$B$69,2,FALSE)</f>
        <v>#6 Notre Dame</v>
      </c>
      <c r="F24" s="5" t="str">
        <f>VLOOKUP(D24,teams!$A$2:$B$69,2,FALSE)</f>
        <v>#11 Michigan</v>
      </c>
      <c r="G24" s="14">
        <v>1</v>
      </c>
      <c r="H24" s="27" t="str">
        <f t="shared" si="0"/>
        <v>#6 Notre Dame</v>
      </c>
      <c r="J24" s="6">
        <f>IFERROR(VLOOKUP(E24,teams!$B$2:$C$69,2,FALSE),"")</f>
        <v>1323</v>
      </c>
      <c r="K24" s="6">
        <f>IFERROR(VLOOKUP(F24,teams!$B$2:$C$69,2,FALSE),"")</f>
        <v>1276</v>
      </c>
      <c r="M24" s="6" t="str">
        <f t="shared" si="1"/>
        <v>R1W6</v>
      </c>
      <c r="N24" s="6" t="str">
        <f t="shared" si="2"/>
        <v>2016_1276_1323</v>
      </c>
      <c r="O24" s="6">
        <f t="shared" si="3"/>
        <v>0</v>
      </c>
      <c r="Q24" s="39"/>
    </row>
    <row r="25" spans="1:17" s="6" customFormat="1" ht="12">
      <c r="A25" s="26">
        <v>42447</v>
      </c>
      <c r="B25" s="4" t="s">
        <v>69</v>
      </c>
      <c r="C25" s="5" t="s">
        <v>6</v>
      </c>
      <c r="D25" s="5" t="s">
        <v>9</v>
      </c>
      <c r="E25" s="5" t="str">
        <f>VLOOKUP(C25,teams!$A$2:$B$69,2,FALSE)</f>
        <v>#7 Wisconsin</v>
      </c>
      <c r="F25" s="5" t="str">
        <f>VLOOKUP(D25,teams!$A$2:$B$69,2,FALSE)</f>
        <v>#10 Pittsburgh</v>
      </c>
      <c r="G25" s="14">
        <v>1</v>
      </c>
      <c r="H25" s="27" t="str">
        <f t="shared" si="0"/>
        <v>#7 Wisconsin</v>
      </c>
      <c r="J25" s="6">
        <f>IFERROR(VLOOKUP(E25,teams!$B$2:$C$69,2,FALSE),"")</f>
        <v>1458</v>
      </c>
      <c r="K25" s="6">
        <f>IFERROR(VLOOKUP(F25,teams!$B$2:$C$69,2,FALSE),"")</f>
        <v>1338</v>
      </c>
      <c r="M25" s="6" t="str">
        <f t="shared" si="1"/>
        <v>R1W7</v>
      </c>
      <c r="N25" s="6" t="str">
        <f t="shared" si="2"/>
        <v>2016_1338_1458</v>
      </c>
      <c r="O25" s="6">
        <f t="shared" si="3"/>
        <v>0</v>
      </c>
      <c r="Q25" s="39"/>
    </row>
    <row r="26" spans="1:17" s="6" customFormat="1" ht="12">
      <c r="A26" s="26">
        <v>42447</v>
      </c>
      <c r="B26" s="4" t="s">
        <v>73</v>
      </c>
      <c r="C26" s="5" t="s">
        <v>18</v>
      </c>
      <c r="D26" s="5" t="s">
        <v>31</v>
      </c>
      <c r="E26" s="5" t="str">
        <f>VLOOKUP(C26,teams!$A$2:$B$69,2,FALSE)</f>
        <v>#2 Michigan St</v>
      </c>
      <c r="F26" s="5" t="str">
        <f>VLOOKUP(D26,teams!$A$2:$B$69,2,FALSE)</f>
        <v>#15 MTSU</v>
      </c>
      <c r="G26" s="14">
        <v>2</v>
      </c>
      <c r="H26" s="27" t="str">
        <f t="shared" si="0"/>
        <v>#15 MTSU</v>
      </c>
      <c r="J26" s="6">
        <f>IFERROR(VLOOKUP(E26,teams!$B$2:$C$69,2,FALSE),"")</f>
        <v>1277</v>
      </c>
      <c r="K26" s="6">
        <f>IFERROR(VLOOKUP(F26,teams!$B$2:$C$69,2,FALSE),"")</f>
        <v>1292</v>
      </c>
      <c r="M26" s="6" t="str">
        <f t="shared" si="1"/>
        <v>R1X2</v>
      </c>
      <c r="N26" s="6" t="str">
        <f t="shared" si="2"/>
        <v>2016_1277_1292</v>
      </c>
      <c r="O26" s="6">
        <f t="shared" si="3"/>
        <v>0</v>
      </c>
      <c r="Q26" s="39"/>
    </row>
    <row r="27" spans="1:17" s="6" customFormat="1" ht="12">
      <c r="A27" s="26">
        <v>42447</v>
      </c>
      <c r="B27" s="4" t="s">
        <v>78</v>
      </c>
      <c r="C27" s="5" t="s">
        <v>23</v>
      </c>
      <c r="D27" s="5" t="s">
        <v>26</v>
      </c>
      <c r="E27" s="5" t="str">
        <f>VLOOKUP(C27,teams!$A$2:$B$69,2,FALSE)</f>
        <v>#7 Dayton</v>
      </c>
      <c r="F27" s="5" t="str">
        <f>VLOOKUP(D27,teams!$A$2:$B$69,2,FALSE)</f>
        <v>#10 Syracuse</v>
      </c>
      <c r="G27" s="14">
        <v>2</v>
      </c>
      <c r="H27" s="27" t="str">
        <f t="shared" si="0"/>
        <v>#10 Syracuse</v>
      </c>
      <c r="J27" s="6">
        <f>IFERROR(VLOOKUP(E27,teams!$B$2:$C$69,2,FALSE),"")</f>
        <v>1173</v>
      </c>
      <c r="K27" s="6">
        <f>IFERROR(VLOOKUP(F27,teams!$B$2:$C$69,2,FALSE),"")</f>
        <v>1393</v>
      </c>
      <c r="M27" s="6" t="str">
        <f t="shared" si="1"/>
        <v>R1X7</v>
      </c>
      <c r="N27" s="6" t="str">
        <f t="shared" si="2"/>
        <v>2016_1173_1393</v>
      </c>
      <c r="O27" s="6">
        <f t="shared" si="3"/>
        <v>0</v>
      </c>
      <c r="Q27" s="39"/>
    </row>
    <row r="28" spans="1:17" s="6" customFormat="1" ht="12">
      <c r="A28" s="26">
        <v>42447</v>
      </c>
      <c r="B28" s="4" t="s">
        <v>82</v>
      </c>
      <c r="C28" s="5" t="s">
        <v>33</v>
      </c>
      <c r="D28" s="5" t="s">
        <v>46</v>
      </c>
      <c r="E28" s="5" t="str">
        <f>VLOOKUP(C28,teams!$A$2:$B$69,2,FALSE)</f>
        <v>#2 Villanova</v>
      </c>
      <c r="F28" s="5" t="str">
        <f>VLOOKUP(D28,teams!$A$2:$B$69,2,FALSE)</f>
        <v>#15 UNC Asheville</v>
      </c>
      <c r="G28" s="14">
        <v>1</v>
      </c>
      <c r="H28" s="27" t="str">
        <f t="shared" si="0"/>
        <v>#2 Villanova</v>
      </c>
      <c r="J28" s="6">
        <f>IFERROR(VLOOKUP(E28,teams!$B$2:$C$69,2,FALSE),"")</f>
        <v>1437</v>
      </c>
      <c r="K28" s="6">
        <f>IFERROR(VLOOKUP(F28,teams!$B$2:$C$69,2,FALSE),"")</f>
        <v>1421</v>
      </c>
      <c r="M28" s="6" t="str">
        <f t="shared" si="1"/>
        <v>R1Y2</v>
      </c>
      <c r="N28" s="6" t="str">
        <f t="shared" si="2"/>
        <v>2016_1421_1437</v>
      </c>
      <c r="O28" s="6">
        <f t="shared" si="3"/>
        <v>0</v>
      </c>
      <c r="Q28" s="39"/>
    </row>
    <row r="29" spans="1:17" s="6" customFormat="1" ht="12">
      <c r="A29" s="26">
        <v>42447</v>
      </c>
      <c r="B29" s="4" t="s">
        <v>84</v>
      </c>
      <c r="C29" s="5" t="s">
        <v>35</v>
      </c>
      <c r="D29" s="5" t="s">
        <v>44</v>
      </c>
      <c r="E29" s="5" t="str">
        <f>VLOOKUP(C29,teams!$A$2:$B$69,2,FALSE)</f>
        <v>#4 California</v>
      </c>
      <c r="F29" s="5" t="str">
        <f>VLOOKUP(D29,teams!$A$2:$B$69,2,FALSE)</f>
        <v>#13 Hawaii</v>
      </c>
      <c r="G29" s="14">
        <v>2</v>
      </c>
      <c r="H29" s="27" t="str">
        <f t="shared" si="0"/>
        <v>#13 Hawaii</v>
      </c>
      <c r="J29" s="6">
        <f>IFERROR(VLOOKUP(E29,teams!$B$2:$C$69,2,FALSE),"")</f>
        <v>1143</v>
      </c>
      <c r="K29" s="6">
        <f>IFERROR(VLOOKUP(F29,teams!$B$2:$C$69,2,FALSE),"")</f>
        <v>1218</v>
      </c>
      <c r="M29" s="6" t="str">
        <f t="shared" si="1"/>
        <v>R1Y4</v>
      </c>
      <c r="N29" s="6" t="str">
        <f t="shared" si="2"/>
        <v>2016_1143_1218</v>
      </c>
      <c r="O29" s="6">
        <f t="shared" si="3"/>
        <v>0</v>
      </c>
      <c r="Q29" s="39"/>
    </row>
    <row r="30" spans="1:17" s="6" customFormat="1" ht="12">
      <c r="A30" s="26">
        <v>42447</v>
      </c>
      <c r="B30" s="4" t="s">
        <v>85</v>
      </c>
      <c r="C30" s="5" t="s">
        <v>36</v>
      </c>
      <c r="D30" s="5" t="s">
        <v>43</v>
      </c>
      <c r="E30" s="5" t="str">
        <f>VLOOKUP(C30,teams!$A$2:$B$69,2,FALSE)</f>
        <v>#5 Maryland</v>
      </c>
      <c r="F30" s="5" t="str">
        <f>VLOOKUP(D30,teams!$A$2:$B$69,2,FALSE)</f>
        <v>#12 S Dakota St</v>
      </c>
      <c r="G30" s="14">
        <v>1</v>
      </c>
      <c r="H30" s="27" t="str">
        <f t="shared" si="0"/>
        <v>#5 Maryland</v>
      </c>
      <c r="J30" s="6">
        <f>IFERROR(VLOOKUP(E30,teams!$B$2:$C$69,2,FALSE),"")</f>
        <v>1268</v>
      </c>
      <c r="K30" s="6">
        <f>IFERROR(VLOOKUP(F30,teams!$B$2:$C$69,2,FALSE),"")</f>
        <v>1355</v>
      </c>
      <c r="M30" s="6" t="str">
        <f t="shared" si="1"/>
        <v>R1Y5</v>
      </c>
      <c r="N30" s="6" t="str">
        <f t="shared" si="2"/>
        <v>2016_1268_1355</v>
      </c>
      <c r="O30" s="6">
        <f t="shared" si="3"/>
        <v>1</v>
      </c>
      <c r="Q30" s="39"/>
    </row>
    <row r="31" spans="1:17" s="6" customFormat="1" ht="12">
      <c r="A31" s="26">
        <v>42447</v>
      </c>
      <c r="B31" s="4" t="s">
        <v>87</v>
      </c>
      <c r="C31" s="5" t="s">
        <v>38</v>
      </c>
      <c r="D31" s="5" t="s">
        <v>41</v>
      </c>
      <c r="E31" s="5" t="str">
        <f>VLOOKUP(C31,teams!$A$2:$B$69,2,FALSE)</f>
        <v>#7 Iowa</v>
      </c>
      <c r="F31" s="5" t="str">
        <f>VLOOKUP(D31,teams!$A$2:$B$69,2,FALSE)</f>
        <v>#10 Temple</v>
      </c>
      <c r="G31" s="14">
        <v>1</v>
      </c>
      <c r="H31" s="27" t="str">
        <f t="shared" si="0"/>
        <v>#7 Iowa</v>
      </c>
      <c r="J31" s="6">
        <f>IFERROR(VLOOKUP(E31,teams!$B$2:$C$69,2,FALSE),"")</f>
        <v>1234</v>
      </c>
      <c r="K31" s="6">
        <f>IFERROR(VLOOKUP(F31,teams!$B$2:$C$69,2,FALSE),"")</f>
        <v>1396</v>
      </c>
      <c r="M31" s="6" t="str">
        <f t="shared" si="1"/>
        <v>R1Y7</v>
      </c>
      <c r="N31" s="6" t="str">
        <f t="shared" si="2"/>
        <v>2016_1234_1396</v>
      </c>
      <c r="O31" s="6">
        <f t="shared" si="3"/>
        <v>1</v>
      </c>
      <c r="Q31" s="39"/>
    </row>
    <row r="32" spans="1:17" s="6" customFormat="1" ht="12">
      <c r="A32" s="26">
        <v>42447</v>
      </c>
      <c r="B32" s="4" t="s">
        <v>89</v>
      </c>
      <c r="C32" s="5" t="s">
        <v>47</v>
      </c>
      <c r="D32" s="5" t="s">
        <v>154</v>
      </c>
      <c r="E32" s="5" t="str">
        <f>VLOOKUP(C32,teams!$A$2:$B$69,2,FALSE)</f>
        <v>#1 Oregon</v>
      </c>
      <c r="F32" s="5" t="str">
        <f>VLOOKUP(D32,teams!$A$2:$B$69,2,FALSE)</f>
        <v>#16 Holy Cross</v>
      </c>
      <c r="G32" s="14">
        <v>1</v>
      </c>
      <c r="H32" s="27" t="str">
        <f t="shared" si="0"/>
        <v>#1 Oregon</v>
      </c>
      <c r="J32" s="6">
        <f>IFERROR(VLOOKUP(E32,teams!$B$2:$C$69,2,FALSE),"")</f>
        <v>1332</v>
      </c>
      <c r="K32" s="6">
        <f>IFERROR(VLOOKUP(F32,teams!$B$2:$C$69,2,FALSE),"")</f>
        <v>1221</v>
      </c>
      <c r="M32" s="6" t="str">
        <f t="shared" si="1"/>
        <v>R1Z1</v>
      </c>
      <c r="N32" s="6" t="str">
        <f t="shared" si="2"/>
        <v>2016_1221_1332</v>
      </c>
      <c r="O32" s="6">
        <f t="shared" si="3"/>
        <v>0</v>
      </c>
      <c r="Q32" s="39"/>
    </row>
    <row r="33" spans="1:17" s="6" customFormat="1" ht="12">
      <c r="A33" s="26">
        <v>42447</v>
      </c>
      <c r="B33" s="4" t="s">
        <v>90</v>
      </c>
      <c r="C33" s="5" t="s">
        <v>48</v>
      </c>
      <c r="D33" s="5" t="s">
        <v>60</v>
      </c>
      <c r="E33" s="5" t="str">
        <f>VLOOKUP(C33,teams!$A$2:$B$69,2,FALSE)</f>
        <v>#2 Oklahoma</v>
      </c>
      <c r="F33" s="5" t="str">
        <f>VLOOKUP(D33,teams!$A$2:$B$69,2,FALSE)</f>
        <v>#15 CS Bakersfield</v>
      </c>
      <c r="G33" s="14">
        <v>1</v>
      </c>
      <c r="H33" s="27" t="str">
        <f t="shared" si="0"/>
        <v>#2 Oklahoma</v>
      </c>
      <c r="J33" s="6">
        <f>IFERROR(VLOOKUP(E33,teams!$B$2:$C$69,2,FALSE),"")</f>
        <v>1328</v>
      </c>
      <c r="K33" s="6">
        <f>IFERROR(VLOOKUP(F33,teams!$B$2:$C$69,2,FALSE),"")</f>
        <v>1167</v>
      </c>
      <c r="M33" s="6" t="str">
        <f t="shared" si="1"/>
        <v>R1Z2</v>
      </c>
      <c r="N33" s="6" t="str">
        <f t="shared" si="2"/>
        <v>2016_1167_1328</v>
      </c>
      <c r="O33" s="6">
        <f t="shared" si="3"/>
        <v>0</v>
      </c>
      <c r="Q33" s="39"/>
    </row>
    <row r="34" spans="1:17" s="6" customFormat="1" ht="12">
      <c r="A34" s="26">
        <v>42447</v>
      </c>
      <c r="B34" s="4" t="s">
        <v>91</v>
      </c>
      <c r="C34" s="5" t="s">
        <v>49</v>
      </c>
      <c r="D34" s="5" t="s">
        <v>59</v>
      </c>
      <c r="E34" s="5" t="str">
        <f>VLOOKUP(C34,teams!$A$2:$B$69,2,FALSE)</f>
        <v>#3 Texas A&amp;M</v>
      </c>
      <c r="F34" s="5" t="str">
        <f>VLOOKUP(D34,teams!$A$2:$B$69,2,FALSE)</f>
        <v>#14 WI Green Bay</v>
      </c>
      <c r="G34" s="14">
        <v>1</v>
      </c>
      <c r="H34" s="27" t="str">
        <f t="shared" si="0"/>
        <v>#3 Texas A&amp;M</v>
      </c>
      <c r="J34" s="6">
        <f>IFERROR(VLOOKUP(E34,teams!$B$2:$C$69,2,FALSE),"")</f>
        <v>1401</v>
      </c>
      <c r="K34" s="6">
        <f>IFERROR(VLOOKUP(F34,teams!$B$2:$C$69,2,FALSE),"")</f>
        <v>1453</v>
      </c>
      <c r="M34" s="6" t="str">
        <f t="shared" si="1"/>
        <v>R1Z3</v>
      </c>
      <c r="N34" s="6" t="str">
        <f t="shared" si="2"/>
        <v>2016_1401_1453</v>
      </c>
      <c r="O34" s="6">
        <f t="shared" si="3"/>
        <v>1</v>
      </c>
      <c r="Q34" s="39"/>
    </row>
    <row r="35" spans="1:17" s="6" customFormat="1" ht="12">
      <c r="A35" s="26">
        <v>42447</v>
      </c>
      <c r="B35" s="4" t="s">
        <v>94</v>
      </c>
      <c r="C35" s="5" t="s">
        <v>52</v>
      </c>
      <c r="D35" s="5" t="s">
        <v>95</v>
      </c>
      <c r="E35" s="5" t="str">
        <f>VLOOKUP(C35,teams!$A$2:$B$69,2,FALSE)</f>
        <v>#6 Texas</v>
      </c>
      <c r="F35" s="5" t="str">
        <f>VLOOKUP(D35,teams!$A$2:$B$69,2,FALSE)</f>
        <v>#11 Northern Iowa</v>
      </c>
      <c r="G35" s="14">
        <v>2</v>
      </c>
      <c r="H35" s="27" t="str">
        <f t="shared" si="0"/>
        <v>#11 Northern Iowa</v>
      </c>
      <c r="J35" s="6">
        <f>IFERROR(VLOOKUP(E35,teams!$B$2:$C$69,2,FALSE),"")</f>
        <v>1400</v>
      </c>
      <c r="K35" s="6">
        <f>IFERROR(VLOOKUP(F35,teams!$B$2:$C$69,2,FALSE),"")</f>
        <v>1320</v>
      </c>
      <c r="M35" s="6" t="str">
        <f t="shared" si="1"/>
        <v>R1Z6</v>
      </c>
      <c r="N35" s="6" t="str">
        <f t="shared" si="2"/>
        <v>2016_1320_1400</v>
      </c>
      <c r="O35" s="6">
        <f t="shared" si="3"/>
        <v>1</v>
      </c>
      <c r="Q35" s="39"/>
    </row>
    <row r="36" spans="1:17" s="6" customFormat="1" ht="12">
      <c r="A36" s="26">
        <v>42447</v>
      </c>
      <c r="B36" s="4" t="s">
        <v>96</v>
      </c>
      <c r="C36" s="5" t="s">
        <v>53</v>
      </c>
      <c r="D36" s="5" t="s">
        <v>56</v>
      </c>
      <c r="E36" s="5" t="str">
        <f>VLOOKUP(C36,teams!$A$2:$B$69,2,FALSE)</f>
        <v>#7 Oregon St</v>
      </c>
      <c r="F36" s="5" t="str">
        <f>VLOOKUP(D36,teams!$A$2:$B$69,2,FALSE)</f>
        <v>#10 VA Commonwealth</v>
      </c>
      <c r="G36" s="14">
        <v>2</v>
      </c>
      <c r="H36" s="27" t="str">
        <f t="shared" si="0"/>
        <v>#10 VA Commonwealth</v>
      </c>
      <c r="J36" s="6">
        <f>IFERROR(VLOOKUP(E36,teams!$B$2:$C$69,2,FALSE),"")</f>
        <v>1333</v>
      </c>
      <c r="K36" s="6">
        <f>IFERROR(VLOOKUP(F36,teams!$B$2:$C$69,2,FALSE),"")</f>
        <v>1433</v>
      </c>
      <c r="M36" s="6" t="str">
        <f t="shared" si="1"/>
        <v>R1Z7</v>
      </c>
      <c r="N36" s="6" t="str">
        <f t="shared" si="2"/>
        <v>2016_1333_1433</v>
      </c>
      <c r="O36" s="6">
        <f t="shared" si="3"/>
        <v>0</v>
      </c>
      <c r="Q36" s="39"/>
    </row>
    <row r="37" spans="1:17" s="6" customFormat="1" ht="13" thickBot="1">
      <c r="A37" s="28">
        <v>42447</v>
      </c>
      <c r="B37" s="15" t="s">
        <v>97</v>
      </c>
      <c r="C37" s="16" t="s">
        <v>54</v>
      </c>
      <c r="D37" s="16" t="s">
        <v>55</v>
      </c>
      <c r="E37" s="16" t="str">
        <f>VLOOKUP(C37,teams!$A$2:$B$69,2,FALSE)</f>
        <v>#8 St Joseph's PA</v>
      </c>
      <c r="F37" s="16" t="str">
        <f>VLOOKUP(D37,teams!$A$2:$B$69,2,FALSE)</f>
        <v>#9 Cincinnati</v>
      </c>
      <c r="G37" s="17">
        <v>1</v>
      </c>
      <c r="H37" s="29" t="str">
        <f t="shared" si="0"/>
        <v>#8 St Joseph's PA</v>
      </c>
      <c r="J37" s="6">
        <f>IFERROR(VLOOKUP(E37,teams!$B$2:$C$69,2,FALSE),"")</f>
        <v>1386</v>
      </c>
      <c r="K37" s="6">
        <f>IFERROR(VLOOKUP(F37,teams!$B$2:$C$69,2,FALSE),"")</f>
        <v>1153</v>
      </c>
      <c r="M37" s="6" t="str">
        <f t="shared" si="1"/>
        <v>R1Z8</v>
      </c>
      <c r="N37" s="6" t="str">
        <f t="shared" si="2"/>
        <v>2016_1153_1386</v>
      </c>
      <c r="O37" s="6">
        <f t="shared" si="3"/>
        <v>0</v>
      </c>
      <c r="Q37" s="39"/>
    </row>
    <row r="38" spans="1:17" s="6" customFormat="1" ht="12">
      <c r="A38" s="30">
        <v>42448</v>
      </c>
      <c r="B38" s="18" t="s">
        <v>98</v>
      </c>
      <c r="C38" s="19" t="s">
        <v>62</v>
      </c>
      <c r="D38" s="19" t="s">
        <v>70</v>
      </c>
      <c r="E38" s="19" t="str">
        <f>VLOOKUP(C38,$B$6:$H37,7,FALSE)</f>
        <v>#1 North Carolina</v>
      </c>
      <c r="F38" s="19" t="str">
        <f>VLOOKUP(D38,$B$6:$H37,7,FALSE)</f>
        <v>#9 Providence</v>
      </c>
      <c r="G38" s="20">
        <v>1</v>
      </c>
      <c r="H38" s="31" t="str">
        <f t="shared" si="0"/>
        <v>#1 North Carolina</v>
      </c>
      <c r="J38" s="6">
        <f>IFERROR(VLOOKUP(E38,teams!$B$2:$C$69,2,FALSE),"")</f>
        <v>1314</v>
      </c>
      <c r="K38" s="6">
        <f>IFERROR(VLOOKUP(F38,teams!$B$2:$C$69,2,FALSE),"")</f>
        <v>1344</v>
      </c>
      <c r="M38" s="6" t="str">
        <f t="shared" si="1"/>
        <v>R2W1</v>
      </c>
      <c r="N38" s="6" t="str">
        <f t="shared" si="2"/>
        <v>2016_1314_1344</v>
      </c>
      <c r="O38" s="6">
        <f t="shared" si="3"/>
        <v>1</v>
      </c>
      <c r="Q38" s="39"/>
    </row>
    <row r="39" spans="1:17" s="6" customFormat="1" ht="12">
      <c r="A39" s="26">
        <v>42448</v>
      </c>
      <c r="B39" s="4" t="s">
        <v>101</v>
      </c>
      <c r="C39" s="5" t="s">
        <v>65</v>
      </c>
      <c r="D39" s="5" t="s">
        <v>66</v>
      </c>
      <c r="E39" s="5" t="str">
        <f>VLOOKUP(C39,$B$6:$H38,7,FALSE)</f>
        <v>#4 Kentucky</v>
      </c>
      <c r="F39" s="5" t="str">
        <f>VLOOKUP(D39,$B$6:$H38,7,FALSE)</f>
        <v>#5 Indiana</v>
      </c>
      <c r="G39" s="14">
        <v>2</v>
      </c>
      <c r="H39" s="27" t="str">
        <f t="shared" si="0"/>
        <v>#5 Indiana</v>
      </c>
      <c r="J39" s="6">
        <f>IFERROR(VLOOKUP(E39,teams!$B$2:$C$69,2,FALSE),"")</f>
        <v>1246</v>
      </c>
      <c r="K39" s="6">
        <f>IFERROR(VLOOKUP(F39,teams!$B$2:$C$69,2,FALSE),"")</f>
        <v>1231</v>
      </c>
      <c r="M39" s="6" t="str">
        <f t="shared" si="1"/>
        <v>R2W4</v>
      </c>
      <c r="N39" s="6" t="str">
        <f t="shared" si="2"/>
        <v>2016_1231_1246</v>
      </c>
      <c r="O39" s="6">
        <f t="shared" si="3"/>
        <v>1</v>
      </c>
      <c r="Q39" s="39"/>
    </row>
    <row r="40" spans="1:17" s="6" customFormat="1" ht="12">
      <c r="A40" s="26">
        <v>42448</v>
      </c>
      <c r="B40" s="4" t="s">
        <v>102</v>
      </c>
      <c r="C40" s="5" t="s">
        <v>71</v>
      </c>
      <c r="D40" s="5" t="s">
        <v>79</v>
      </c>
      <c r="E40" s="5" t="str">
        <f>VLOOKUP(C40,$B$6:$H39,7,FALSE)</f>
        <v>#1 Virginia</v>
      </c>
      <c r="F40" s="5" t="str">
        <f>VLOOKUP(D40,$B$6:$H39,7,FALSE)</f>
        <v>#9 Butler</v>
      </c>
      <c r="G40" s="14">
        <v>1</v>
      </c>
      <c r="H40" s="27" t="str">
        <f t="shared" si="0"/>
        <v>#1 Virginia</v>
      </c>
      <c r="J40" s="6">
        <f>IFERROR(VLOOKUP(E40,teams!$B$2:$C$69,2,FALSE),"")</f>
        <v>1438</v>
      </c>
      <c r="K40" s="6">
        <f>IFERROR(VLOOKUP(F40,teams!$B$2:$C$69,2,FALSE),"")</f>
        <v>1139</v>
      </c>
      <c r="M40" s="6" t="str">
        <f t="shared" si="1"/>
        <v>R2X1</v>
      </c>
      <c r="N40" s="6" t="str">
        <f t="shared" si="2"/>
        <v>2016_1139_1438</v>
      </c>
      <c r="O40" s="6">
        <f t="shared" si="3"/>
        <v>0</v>
      </c>
      <c r="Q40" s="39"/>
    </row>
    <row r="41" spans="1:17" s="6" customFormat="1" ht="12">
      <c r="A41" s="26">
        <v>42448</v>
      </c>
      <c r="B41" s="4" t="s">
        <v>104</v>
      </c>
      <c r="C41" s="5" t="s">
        <v>74</v>
      </c>
      <c r="D41" s="5" t="s">
        <v>77</v>
      </c>
      <c r="E41" s="5" t="str">
        <f>VLOOKUP(C41,$B$6:$H40,7,FALSE)</f>
        <v>#3 Utah</v>
      </c>
      <c r="F41" s="5" t="str">
        <f>VLOOKUP(D41,$B$6:$H40,7,FALSE)</f>
        <v>#11 Gonzaga</v>
      </c>
      <c r="G41" s="14">
        <v>2</v>
      </c>
      <c r="H41" s="27" t="str">
        <f t="shared" si="0"/>
        <v>#11 Gonzaga</v>
      </c>
      <c r="J41" s="6">
        <f>IFERROR(VLOOKUP(E41,teams!$B$2:$C$69,2,FALSE),"")</f>
        <v>1428</v>
      </c>
      <c r="K41" s="6">
        <f>IFERROR(VLOOKUP(F41,teams!$B$2:$C$69,2,FALSE),"")</f>
        <v>1211</v>
      </c>
      <c r="M41" s="6" t="str">
        <f t="shared" si="1"/>
        <v>R2X3</v>
      </c>
      <c r="N41" s="6" t="str">
        <f t="shared" si="2"/>
        <v>2016_1211_1428</v>
      </c>
      <c r="O41" s="6">
        <f t="shared" si="3"/>
        <v>1</v>
      </c>
      <c r="Q41" s="39"/>
    </row>
    <row r="42" spans="1:17" s="6" customFormat="1" ht="12">
      <c r="A42" s="26">
        <v>42448</v>
      </c>
      <c r="B42" s="4" t="s">
        <v>105</v>
      </c>
      <c r="C42" s="5" t="s">
        <v>75</v>
      </c>
      <c r="D42" s="5" t="s">
        <v>76</v>
      </c>
      <c r="E42" s="5" t="str">
        <f>VLOOKUP(C42,$B$6:$H41,7,FALSE)</f>
        <v>#4 Iowa St</v>
      </c>
      <c r="F42" s="5" t="str">
        <f>VLOOKUP(D42,$B$6:$H41,7,FALSE)</f>
        <v>#12 Ark Little Rock</v>
      </c>
      <c r="G42" s="14">
        <v>1</v>
      </c>
      <c r="H42" s="27" t="str">
        <f t="shared" si="0"/>
        <v>#4 Iowa St</v>
      </c>
      <c r="J42" s="6">
        <f>IFERROR(VLOOKUP(E42,teams!$B$2:$C$69,2,FALSE),"")</f>
        <v>1235</v>
      </c>
      <c r="K42" s="6">
        <f>IFERROR(VLOOKUP(F42,teams!$B$2:$C$69,2,FALSE),"")</f>
        <v>1114</v>
      </c>
      <c r="M42" s="6" t="str">
        <f t="shared" si="1"/>
        <v>R2X4</v>
      </c>
      <c r="N42" s="6" t="str">
        <f t="shared" si="2"/>
        <v>2016_1114_1235</v>
      </c>
      <c r="O42" s="6">
        <f t="shared" si="3"/>
        <v>0</v>
      </c>
      <c r="Q42" s="39"/>
    </row>
    <row r="43" spans="1:17" s="6" customFormat="1" ht="12">
      <c r="A43" s="26">
        <v>42448</v>
      </c>
      <c r="B43" s="4" t="s">
        <v>106</v>
      </c>
      <c r="C43" s="5" t="s">
        <v>80</v>
      </c>
      <c r="D43" s="5" t="s">
        <v>88</v>
      </c>
      <c r="E43" s="5" t="str">
        <f>VLOOKUP(C43,$B$6:$H42,7,FALSE)</f>
        <v>#1 Kansas</v>
      </c>
      <c r="F43" s="5" t="str">
        <f>VLOOKUP(D43,$B$6:$H42,7,FALSE)</f>
        <v>#9 Connecticut</v>
      </c>
      <c r="G43" s="14">
        <v>1</v>
      </c>
      <c r="H43" s="27" t="str">
        <f t="shared" si="0"/>
        <v>#1 Kansas</v>
      </c>
      <c r="J43" s="6">
        <f>IFERROR(VLOOKUP(E43,teams!$B$2:$C$69,2,FALSE),"")</f>
        <v>1242</v>
      </c>
      <c r="K43" s="6">
        <f>IFERROR(VLOOKUP(F43,teams!$B$2:$C$69,2,FALSE),"")</f>
        <v>1163</v>
      </c>
      <c r="M43" s="6" t="str">
        <f t="shared" si="1"/>
        <v>R2Y1</v>
      </c>
      <c r="N43" s="6" t="str">
        <f t="shared" si="2"/>
        <v>2016_1163_1242</v>
      </c>
      <c r="O43" s="6">
        <f t="shared" si="3"/>
        <v>0</v>
      </c>
      <c r="Q43" s="39"/>
    </row>
    <row r="44" spans="1:17" s="6" customFormat="1" ht="12">
      <c r="A44" s="26">
        <v>42448</v>
      </c>
      <c r="B44" s="4" t="s">
        <v>108</v>
      </c>
      <c r="C44" s="5" t="s">
        <v>83</v>
      </c>
      <c r="D44" s="5" t="s">
        <v>86</v>
      </c>
      <c r="E44" s="5" t="str">
        <f>VLOOKUP(C44,$B$6:$H43,7,FALSE)</f>
        <v>#3 Miami FL</v>
      </c>
      <c r="F44" s="5" t="str">
        <f>VLOOKUP(D44,$B$6:$H43,7,FALSE)</f>
        <v>#11 Wichita St</v>
      </c>
      <c r="G44" s="14">
        <v>1</v>
      </c>
      <c r="H44" s="27" t="str">
        <f t="shared" si="0"/>
        <v>#3 Miami FL</v>
      </c>
      <c r="J44" s="6">
        <f>IFERROR(VLOOKUP(E44,teams!$B$2:$C$69,2,FALSE),"")</f>
        <v>1274</v>
      </c>
      <c r="K44" s="6">
        <f>IFERROR(VLOOKUP(F44,teams!$B$2:$C$69,2,FALSE),"")</f>
        <v>1455</v>
      </c>
      <c r="M44" s="6" t="str">
        <f t="shared" si="1"/>
        <v>R2Y3</v>
      </c>
      <c r="N44" s="6" t="str">
        <f t="shared" si="2"/>
        <v>2016_1274_1455</v>
      </c>
      <c r="O44" s="6">
        <f t="shared" si="3"/>
        <v>1</v>
      </c>
      <c r="Q44" s="39"/>
    </row>
    <row r="45" spans="1:17" s="6" customFormat="1" ht="12">
      <c r="A45" s="26">
        <v>42448</v>
      </c>
      <c r="B45" s="4" t="s">
        <v>113</v>
      </c>
      <c r="C45" s="5" t="s">
        <v>92</v>
      </c>
      <c r="D45" s="5" t="s">
        <v>93</v>
      </c>
      <c r="E45" s="5" t="str">
        <f>VLOOKUP(C45,$B$6:$H44,7,FALSE)</f>
        <v>#4 Duke</v>
      </c>
      <c r="F45" s="5" t="str">
        <f>VLOOKUP(D45,$B$6:$H44,7,FALSE)</f>
        <v>#12 Yale</v>
      </c>
      <c r="G45" s="14">
        <v>1</v>
      </c>
      <c r="H45" s="27" t="str">
        <f t="shared" si="0"/>
        <v>#4 Duke</v>
      </c>
      <c r="J45" s="6">
        <f>IFERROR(VLOOKUP(E45,teams!$B$2:$C$69,2,FALSE),"")</f>
        <v>1181</v>
      </c>
      <c r="K45" s="6">
        <f>IFERROR(VLOOKUP(F45,teams!$B$2:$C$69,2,FALSE),"")</f>
        <v>1463</v>
      </c>
      <c r="M45" s="6" t="str">
        <f t="shared" si="1"/>
        <v>R2Z4</v>
      </c>
      <c r="N45" s="6" t="str">
        <f t="shared" si="2"/>
        <v>2016_1181_1463</v>
      </c>
      <c r="O45" s="6">
        <f t="shared" si="3"/>
        <v>1</v>
      </c>
      <c r="Q45" s="39"/>
    </row>
    <row r="46" spans="1:17" s="6" customFormat="1" ht="12">
      <c r="A46" s="26">
        <v>42449</v>
      </c>
      <c r="B46" s="4" t="s">
        <v>99</v>
      </c>
      <c r="C46" s="5" t="s">
        <v>63</v>
      </c>
      <c r="D46" s="5" t="s">
        <v>69</v>
      </c>
      <c r="E46" s="5" t="str">
        <f>VLOOKUP(C46,$B$6:$H45,7,FALSE)</f>
        <v>#2 Xavier</v>
      </c>
      <c r="F46" s="5" t="str">
        <f>VLOOKUP(D46,$B$6:$H45,7,FALSE)</f>
        <v>#7 Wisconsin</v>
      </c>
      <c r="G46" s="14">
        <v>2</v>
      </c>
      <c r="H46" s="27" t="str">
        <f t="shared" si="0"/>
        <v>#7 Wisconsin</v>
      </c>
      <c r="J46" s="6">
        <f>IFERROR(VLOOKUP(E46,teams!$B$2:$C$69,2,FALSE),"")</f>
        <v>1462</v>
      </c>
      <c r="K46" s="6">
        <f>IFERROR(VLOOKUP(F46,teams!$B$2:$C$69,2,FALSE),"")</f>
        <v>1458</v>
      </c>
      <c r="M46" s="6" t="str">
        <f t="shared" si="1"/>
        <v>R2W2</v>
      </c>
      <c r="N46" s="6" t="str">
        <f t="shared" si="2"/>
        <v>2016_1458_1462</v>
      </c>
      <c r="O46" s="6">
        <f t="shared" si="3"/>
        <v>1</v>
      </c>
      <c r="Q46" s="39"/>
    </row>
    <row r="47" spans="1:17" s="6" customFormat="1" ht="12">
      <c r="A47" s="26">
        <v>42449</v>
      </c>
      <c r="B47" s="4" t="s">
        <v>100</v>
      </c>
      <c r="C47" s="5" t="s">
        <v>64</v>
      </c>
      <c r="D47" s="5" t="s">
        <v>67</v>
      </c>
      <c r="E47" s="5" t="str">
        <f>VLOOKUP(C47,$B$6:$H46,7,FALSE)</f>
        <v>#14 SF Austin</v>
      </c>
      <c r="F47" s="5" t="str">
        <f>VLOOKUP(D47,$B$6:$H46,7,FALSE)</f>
        <v>#6 Notre Dame</v>
      </c>
      <c r="G47" s="14">
        <v>2</v>
      </c>
      <c r="H47" s="27" t="str">
        <f t="shared" si="0"/>
        <v>#6 Notre Dame</v>
      </c>
      <c r="J47" s="6">
        <f>IFERROR(VLOOKUP(E47,teams!$B$2:$C$69,2,FALSE),"")</f>
        <v>1372</v>
      </c>
      <c r="K47" s="6">
        <f>IFERROR(VLOOKUP(F47,teams!$B$2:$C$69,2,FALSE),"")</f>
        <v>1323</v>
      </c>
      <c r="M47" s="6" t="str">
        <f t="shared" si="1"/>
        <v>R2W3</v>
      </c>
      <c r="N47" s="6" t="str">
        <f t="shared" si="2"/>
        <v>2016_1323_1372</v>
      </c>
      <c r="O47" s="6">
        <f t="shared" si="3"/>
        <v>1</v>
      </c>
      <c r="Q47" s="39"/>
    </row>
    <row r="48" spans="1:17" s="6" customFormat="1" ht="12">
      <c r="A48" s="26">
        <v>42449</v>
      </c>
      <c r="B48" s="4" t="s">
        <v>103</v>
      </c>
      <c r="C48" s="5" t="s">
        <v>73</v>
      </c>
      <c r="D48" s="5" t="s">
        <v>78</v>
      </c>
      <c r="E48" s="5" t="str">
        <f>VLOOKUP(C48,$B$6:$H47,7,FALSE)</f>
        <v>#15 MTSU</v>
      </c>
      <c r="F48" s="5" t="str">
        <f>VLOOKUP(D48,$B$6:$H47,7,FALSE)</f>
        <v>#10 Syracuse</v>
      </c>
      <c r="G48" s="14">
        <v>2</v>
      </c>
      <c r="H48" s="27" t="str">
        <f t="shared" si="0"/>
        <v>#10 Syracuse</v>
      </c>
      <c r="J48" s="6">
        <f>IFERROR(VLOOKUP(E48,teams!$B$2:$C$69,2,FALSE),"")</f>
        <v>1292</v>
      </c>
      <c r="K48" s="6">
        <f>IFERROR(VLOOKUP(F48,teams!$B$2:$C$69,2,FALSE),"")</f>
        <v>1393</v>
      </c>
      <c r="M48" s="6" t="str">
        <f t="shared" si="1"/>
        <v>R2X2</v>
      </c>
      <c r="N48" s="6" t="str">
        <f t="shared" si="2"/>
        <v>2016_1292_1393</v>
      </c>
      <c r="O48" s="6">
        <f t="shared" si="3"/>
        <v>0</v>
      </c>
      <c r="Q48" s="39"/>
    </row>
    <row r="49" spans="1:17" s="6" customFormat="1" ht="12">
      <c r="A49" s="26">
        <v>42449</v>
      </c>
      <c r="B49" s="4" t="s">
        <v>107</v>
      </c>
      <c r="C49" s="5" t="s">
        <v>82</v>
      </c>
      <c r="D49" s="5" t="s">
        <v>87</v>
      </c>
      <c r="E49" s="5" t="str">
        <f>VLOOKUP(C49,$B$6:$H48,7,FALSE)</f>
        <v>#2 Villanova</v>
      </c>
      <c r="F49" s="5" t="str">
        <f>VLOOKUP(D49,$B$6:$H48,7,FALSE)</f>
        <v>#7 Iowa</v>
      </c>
      <c r="G49" s="14">
        <v>1</v>
      </c>
      <c r="H49" s="27" t="str">
        <f t="shared" si="0"/>
        <v>#2 Villanova</v>
      </c>
      <c r="J49" s="6">
        <f>IFERROR(VLOOKUP(E49,teams!$B$2:$C$69,2,FALSE),"")</f>
        <v>1437</v>
      </c>
      <c r="K49" s="6">
        <f>IFERROR(VLOOKUP(F49,teams!$B$2:$C$69,2,FALSE),"")</f>
        <v>1234</v>
      </c>
      <c r="M49" s="6" t="str">
        <f t="shared" si="1"/>
        <v>R2Y2</v>
      </c>
      <c r="N49" s="6" t="str">
        <f t="shared" si="2"/>
        <v>2016_1234_1437</v>
      </c>
      <c r="O49" s="6">
        <f t="shared" si="3"/>
        <v>0</v>
      </c>
      <c r="Q49" s="39"/>
    </row>
    <row r="50" spans="1:17" s="6" customFormat="1" ht="12">
      <c r="A50" s="26">
        <v>42449</v>
      </c>
      <c r="B50" s="4" t="s">
        <v>109</v>
      </c>
      <c r="C50" s="5" t="s">
        <v>84</v>
      </c>
      <c r="D50" s="5" t="s">
        <v>85</v>
      </c>
      <c r="E50" s="5" t="str">
        <f>VLOOKUP(C50,$B$6:$H49,7,FALSE)</f>
        <v>#13 Hawaii</v>
      </c>
      <c r="F50" s="5" t="str">
        <f>VLOOKUP(D50,$B$6:$H49,7,FALSE)</f>
        <v>#5 Maryland</v>
      </c>
      <c r="G50" s="14">
        <v>2</v>
      </c>
      <c r="H50" s="27" t="str">
        <f t="shared" si="0"/>
        <v>#5 Maryland</v>
      </c>
      <c r="J50" s="6">
        <f>IFERROR(VLOOKUP(E50,teams!$B$2:$C$69,2,FALSE),"")</f>
        <v>1218</v>
      </c>
      <c r="K50" s="6">
        <f>IFERROR(VLOOKUP(F50,teams!$B$2:$C$69,2,FALSE),"")</f>
        <v>1268</v>
      </c>
      <c r="M50" s="6" t="str">
        <f t="shared" si="1"/>
        <v>R2Y4</v>
      </c>
      <c r="N50" s="6" t="str">
        <f t="shared" si="2"/>
        <v>2016_1218_1268</v>
      </c>
      <c r="O50" s="6">
        <f t="shared" si="3"/>
        <v>0</v>
      </c>
      <c r="Q50" s="39"/>
    </row>
    <row r="51" spans="1:17" s="6" customFormat="1" ht="12">
      <c r="A51" s="26">
        <v>42449</v>
      </c>
      <c r="B51" s="4" t="s">
        <v>110</v>
      </c>
      <c r="C51" s="5" t="s">
        <v>89</v>
      </c>
      <c r="D51" s="5" t="s">
        <v>97</v>
      </c>
      <c r="E51" s="5" t="str">
        <f>VLOOKUP(C51,$B$6:$H50,7,FALSE)</f>
        <v>#1 Oregon</v>
      </c>
      <c r="F51" s="5" t="str">
        <f>VLOOKUP(D51,$B$6:$H50,7,FALSE)</f>
        <v>#8 St Joseph's PA</v>
      </c>
      <c r="G51" s="14">
        <v>1</v>
      </c>
      <c r="H51" s="27" t="str">
        <f t="shared" si="0"/>
        <v>#1 Oregon</v>
      </c>
      <c r="J51" s="6">
        <f>IFERROR(VLOOKUP(E51,teams!$B$2:$C$69,2,FALSE),"")</f>
        <v>1332</v>
      </c>
      <c r="K51" s="6">
        <f>IFERROR(VLOOKUP(F51,teams!$B$2:$C$69,2,FALSE),"")</f>
        <v>1386</v>
      </c>
      <c r="M51" s="6" t="str">
        <f t="shared" si="1"/>
        <v>R2Z1</v>
      </c>
      <c r="N51" s="6" t="str">
        <f t="shared" si="2"/>
        <v>2016_1332_1386</v>
      </c>
      <c r="O51" s="6">
        <f t="shared" si="3"/>
        <v>1</v>
      </c>
      <c r="Q51" s="39"/>
    </row>
    <row r="52" spans="1:17" s="6" customFormat="1" ht="12">
      <c r="A52" s="26">
        <v>42449</v>
      </c>
      <c r="B52" s="4" t="s">
        <v>111</v>
      </c>
      <c r="C52" s="5" t="s">
        <v>90</v>
      </c>
      <c r="D52" s="5" t="s">
        <v>96</v>
      </c>
      <c r="E52" s="5" t="str">
        <f>VLOOKUP(C52,$B$6:$H51,7,FALSE)</f>
        <v>#2 Oklahoma</v>
      </c>
      <c r="F52" s="5" t="str">
        <f>VLOOKUP(D52,$B$6:$H51,7,FALSE)</f>
        <v>#10 VA Commonwealth</v>
      </c>
      <c r="G52" s="14">
        <v>1</v>
      </c>
      <c r="H52" s="27" t="str">
        <f t="shared" si="0"/>
        <v>#2 Oklahoma</v>
      </c>
      <c r="J52" s="6">
        <f>IFERROR(VLOOKUP(E52,teams!$B$2:$C$69,2,FALSE),"")</f>
        <v>1328</v>
      </c>
      <c r="K52" s="6">
        <f>IFERROR(VLOOKUP(F52,teams!$B$2:$C$69,2,FALSE),"")</f>
        <v>1433</v>
      </c>
      <c r="M52" s="6" t="str">
        <f t="shared" si="1"/>
        <v>R2Z2</v>
      </c>
      <c r="N52" s="6" t="str">
        <f t="shared" si="2"/>
        <v>2016_1328_1433</v>
      </c>
      <c r="O52" s="6">
        <f t="shared" si="3"/>
        <v>1</v>
      </c>
      <c r="Q52" s="39"/>
    </row>
    <row r="53" spans="1:17" s="6" customFormat="1" ht="13" thickBot="1">
      <c r="A53" s="28">
        <v>42449</v>
      </c>
      <c r="B53" s="15" t="s">
        <v>112</v>
      </c>
      <c r="C53" s="16" t="s">
        <v>91</v>
      </c>
      <c r="D53" s="16" t="s">
        <v>94</v>
      </c>
      <c r="E53" s="16" t="str">
        <f>VLOOKUP(C53,$B$6:$H52,7,FALSE)</f>
        <v>#3 Texas A&amp;M</v>
      </c>
      <c r="F53" s="16" t="str">
        <f>VLOOKUP(D53,$B$6:$H52,7,FALSE)</f>
        <v>#11 Northern Iowa</v>
      </c>
      <c r="G53" s="17">
        <v>1</v>
      </c>
      <c r="H53" s="29" t="str">
        <f t="shared" si="0"/>
        <v>#3 Texas A&amp;M</v>
      </c>
      <c r="J53" s="6">
        <f>IFERROR(VLOOKUP(E53,teams!$B$2:$C$69,2,FALSE),"")</f>
        <v>1401</v>
      </c>
      <c r="K53" s="6">
        <f>IFERROR(VLOOKUP(F53,teams!$B$2:$C$69,2,FALSE),"")</f>
        <v>1320</v>
      </c>
      <c r="M53" s="6" t="str">
        <f t="shared" si="1"/>
        <v>R2Z3</v>
      </c>
      <c r="N53" s="6" t="str">
        <f t="shared" si="2"/>
        <v>2016_1320_1401</v>
      </c>
      <c r="O53" s="6">
        <f t="shared" si="3"/>
        <v>0</v>
      </c>
      <c r="Q53" s="39"/>
    </row>
    <row r="54" spans="1:17" s="6" customFormat="1" ht="12">
      <c r="A54" s="30">
        <v>42453</v>
      </c>
      <c r="B54" s="18" t="s">
        <v>118</v>
      </c>
      <c r="C54" s="19" t="s">
        <v>106</v>
      </c>
      <c r="D54" s="19" t="s">
        <v>109</v>
      </c>
      <c r="E54" s="19" t="str">
        <f>VLOOKUP(C54,$B$6:$H53,7,FALSE)</f>
        <v>#1 Kansas</v>
      </c>
      <c r="F54" s="19" t="str">
        <f>VLOOKUP(D54,$B$6:$H53,7,FALSE)</f>
        <v>#5 Maryland</v>
      </c>
      <c r="G54" s="20">
        <v>1</v>
      </c>
      <c r="H54" s="31" t="str">
        <f t="shared" si="0"/>
        <v>#1 Kansas</v>
      </c>
      <c r="J54" s="6">
        <f>IFERROR(VLOOKUP(E54,teams!$B$2:$C$69,2,FALSE),"")</f>
        <v>1242</v>
      </c>
      <c r="K54" s="6">
        <f>IFERROR(VLOOKUP(F54,teams!$B$2:$C$69,2,FALSE),"")</f>
        <v>1268</v>
      </c>
      <c r="M54" s="6" t="str">
        <f t="shared" si="1"/>
        <v>R3Y1</v>
      </c>
      <c r="N54" s="6" t="str">
        <f t="shared" si="2"/>
        <v>2016_1242_1268</v>
      </c>
      <c r="O54" s="6">
        <f t="shared" si="3"/>
        <v>1</v>
      </c>
      <c r="Q54" s="39"/>
    </row>
    <row r="55" spans="1:17" s="6" customFormat="1" ht="12">
      <c r="A55" s="26">
        <v>42453</v>
      </c>
      <c r="B55" s="4" t="s">
        <v>119</v>
      </c>
      <c r="C55" s="5" t="s">
        <v>107</v>
      </c>
      <c r="D55" s="5" t="s">
        <v>108</v>
      </c>
      <c r="E55" s="5" t="str">
        <f>VLOOKUP(C55,$B$6:$H54,7,FALSE)</f>
        <v>#2 Villanova</v>
      </c>
      <c r="F55" s="5" t="str">
        <f>VLOOKUP(D55,$B$6:$H54,7,FALSE)</f>
        <v>#3 Miami FL</v>
      </c>
      <c r="G55" s="14">
        <v>1</v>
      </c>
      <c r="H55" s="27" t="str">
        <f t="shared" si="0"/>
        <v>#2 Villanova</v>
      </c>
      <c r="J55" s="6">
        <f>IFERROR(VLOOKUP(E55,teams!$B$2:$C$69,2,FALSE),"")</f>
        <v>1437</v>
      </c>
      <c r="K55" s="6">
        <f>IFERROR(VLOOKUP(F55,teams!$B$2:$C$69,2,FALSE),"")</f>
        <v>1274</v>
      </c>
      <c r="M55" s="6" t="str">
        <f t="shared" si="1"/>
        <v>R3Y2</v>
      </c>
      <c r="N55" s="6" t="str">
        <f t="shared" si="2"/>
        <v>2016_1274_1437</v>
      </c>
      <c r="O55" s="6">
        <f t="shared" si="3"/>
        <v>0</v>
      </c>
      <c r="Q55" s="39"/>
    </row>
    <row r="56" spans="1:17" s="6" customFormat="1" ht="12">
      <c r="A56" s="26">
        <v>42453</v>
      </c>
      <c r="B56" s="4" t="s">
        <v>120</v>
      </c>
      <c r="C56" s="5" t="s">
        <v>110</v>
      </c>
      <c r="D56" s="5" t="s">
        <v>113</v>
      </c>
      <c r="E56" s="5" t="str">
        <f>VLOOKUP(C56,$B$6:$H55,7,FALSE)</f>
        <v>#1 Oregon</v>
      </c>
      <c r="F56" s="5" t="str">
        <f>VLOOKUP(D56,$B$6:$H55,7,FALSE)</f>
        <v>#4 Duke</v>
      </c>
      <c r="G56" s="14">
        <v>1</v>
      </c>
      <c r="H56" s="27" t="str">
        <f t="shared" si="0"/>
        <v>#1 Oregon</v>
      </c>
      <c r="J56" s="6">
        <f>IFERROR(VLOOKUP(E56,teams!$B$2:$C$69,2,FALSE),"")</f>
        <v>1332</v>
      </c>
      <c r="K56" s="6">
        <f>IFERROR(VLOOKUP(F56,teams!$B$2:$C$69,2,FALSE),"")</f>
        <v>1181</v>
      </c>
      <c r="M56" s="6" t="str">
        <f t="shared" si="1"/>
        <v>R3Z1</v>
      </c>
      <c r="N56" s="6" t="str">
        <f t="shared" si="2"/>
        <v>2016_1181_1332</v>
      </c>
      <c r="O56" s="6">
        <f t="shared" si="3"/>
        <v>0</v>
      </c>
      <c r="Q56" s="39"/>
    </row>
    <row r="57" spans="1:17" s="6" customFormat="1" ht="12">
      <c r="A57" s="26">
        <v>42453</v>
      </c>
      <c r="B57" s="4" t="s">
        <v>121</v>
      </c>
      <c r="C57" s="5" t="s">
        <v>111</v>
      </c>
      <c r="D57" s="5" t="s">
        <v>112</v>
      </c>
      <c r="E57" s="5" t="str">
        <f>VLOOKUP(C57,$B$6:$H56,7,FALSE)</f>
        <v>#2 Oklahoma</v>
      </c>
      <c r="F57" s="5" t="str">
        <f>VLOOKUP(D57,$B$6:$H56,7,FALSE)</f>
        <v>#3 Texas A&amp;M</v>
      </c>
      <c r="G57" s="14">
        <v>1</v>
      </c>
      <c r="H57" s="27" t="str">
        <f t="shared" si="0"/>
        <v>#2 Oklahoma</v>
      </c>
      <c r="J57" s="6">
        <f>IFERROR(VLOOKUP(E57,teams!$B$2:$C$69,2,FALSE),"")</f>
        <v>1328</v>
      </c>
      <c r="K57" s="6">
        <f>IFERROR(VLOOKUP(F57,teams!$B$2:$C$69,2,FALSE),"")</f>
        <v>1401</v>
      </c>
      <c r="M57" s="6" t="str">
        <f t="shared" si="1"/>
        <v>R3Z2</v>
      </c>
      <c r="N57" s="6" t="str">
        <f t="shared" si="2"/>
        <v>2016_1328_1401</v>
      </c>
      <c r="O57" s="6">
        <f t="shared" si="3"/>
        <v>1</v>
      </c>
      <c r="Q57" s="39"/>
    </row>
    <row r="58" spans="1:17" s="6" customFormat="1" ht="12">
      <c r="A58" s="26">
        <v>42454</v>
      </c>
      <c r="B58" s="4" t="s">
        <v>114</v>
      </c>
      <c r="C58" s="5" t="s">
        <v>98</v>
      </c>
      <c r="D58" s="5" t="s">
        <v>101</v>
      </c>
      <c r="E58" s="5" t="str">
        <f>VLOOKUP(C58,$B$6:$H57,7,FALSE)</f>
        <v>#1 North Carolina</v>
      </c>
      <c r="F58" s="5" t="str">
        <f>VLOOKUP(D58,$B$6:$H57,7,FALSE)</f>
        <v>#5 Indiana</v>
      </c>
      <c r="G58" s="14">
        <v>1</v>
      </c>
      <c r="H58" s="27" t="str">
        <f t="shared" si="0"/>
        <v>#1 North Carolina</v>
      </c>
      <c r="J58" s="6">
        <f>IFERROR(VLOOKUP(E58,teams!$B$2:$C$69,2,FALSE),"")</f>
        <v>1314</v>
      </c>
      <c r="K58" s="6">
        <f>IFERROR(VLOOKUP(F58,teams!$B$2:$C$69,2,FALSE),"")</f>
        <v>1231</v>
      </c>
      <c r="M58" s="6" t="str">
        <f t="shared" si="1"/>
        <v>R3W1</v>
      </c>
      <c r="N58" s="6" t="str">
        <f t="shared" si="2"/>
        <v>2016_1231_1314</v>
      </c>
      <c r="O58" s="6">
        <f t="shared" si="3"/>
        <v>0</v>
      </c>
      <c r="Q58" s="39"/>
    </row>
    <row r="59" spans="1:17" s="6" customFormat="1" ht="12">
      <c r="A59" s="26">
        <v>42454</v>
      </c>
      <c r="B59" s="4" t="s">
        <v>115</v>
      </c>
      <c r="C59" s="5" t="s">
        <v>99</v>
      </c>
      <c r="D59" s="5" t="s">
        <v>100</v>
      </c>
      <c r="E59" s="5" t="str">
        <f>VLOOKUP(C59,$B$6:$H58,7,FALSE)</f>
        <v>#7 Wisconsin</v>
      </c>
      <c r="F59" s="5" t="str">
        <f>VLOOKUP(D59,$B$6:$H58,7,FALSE)</f>
        <v>#6 Notre Dame</v>
      </c>
      <c r="G59" s="14">
        <v>2</v>
      </c>
      <c r="H59" s="27" t="str">
        <f t="shared" si="0"/>
        <v>#6 Notre Dame</v>
      </c>
      <c r="J59" s="6">
        <f>IFERROR(VLOOKUP(E59,teams!$B$2:$C$69,2,FALSE),"")</f>
        <v>1458</v>
      </c>
      <c r="K59" s="6">
        <f>IFERROR(VLOOKUP(F59,teams!$B$2:$C$69,2,FALSE),"")</f>
        <v>1323</v>
      </c>
      <c r="M59" s="6" t="str">
        <f t="shared" si="1"/>
        <v>R3W2</v>
      </c>
      <c r="N59" s="6" t="str">
        <f t="shared" si="2"/>
        <v>2016_1323_1458</v>
      </c>
      <c r="O59" s="6">
        <f t="shared" si="3"/>
        <v>1</v>
      </c>
      <c r="Q59" s="39"/>
    </row>
    <row r="60" spans="1:17" s="6" customFormat="1" ht="12">
      <c r="A60" s="26">
        <v>42454</v>
      </c>
      <c r="B60" s="4" t="s">
        <v>116</v>
      </c>
      <c r="C60" s="5" t="s">
        <v>102</v>
      </c>
      <c r="D60" s="5" t="s">
        <v>105</v>
      </c>
      <c r="E60" s="5" t="str">
        <f>VLOOKUP(C60,$B$6:$H59,7,FALSE)</f>
        <v>#1 Virginia</v>
      </c>
      <c r="F60" s="5" t="str">
        <f>VLOOKUP(D60,$B$6:$H59,7,FALSE)</f>
        <v>#4 Iowa St</v>
      </c>
      <c r="G60" s="14">
        <v>1</v>
      </c>
      <c r="H60" s="27" t="str">
        <f t="shared" si="0"/>
        <v>#1 Virginia</v>
      </c>
      <c r="J60" s="6">
        <f>IFERROR(VLOOKUP(E60,teams!$B$2:$C$69,2,FALSE),"")</f>
        <v>1438</v>
      </c>
      <c r="K60" s="6">
        <f>IFERROR(VLOOKUP(F60,teams!$B$2:$C$69,2,FALSE),"")</f>
        <v>1235</v>
      </c>
      <c r="M60" s="6" t="str">
        <f t="shared" si="1"/>
        <v>R3X1</v>
      </c>
      <c r="N60" s="6" t="str">
        <f t="shared" si="2"/>
        <v>2016_1235_1438</v>
      </c>
      <c r="O60" s="6">
        <f t="shared" si="3"/>
        <v>0</v>
      </c>
      <c r="Q60" s="39"/>
    </row>
    <row r="61" spans="1:17" s="6" customFormat="1" ht="13" thickBot="1">
      <c r="A61" s="28">
        <v>42454</v>
      </c>
      <c r="B61" s="15" t="s">
        <v>117</v>
      </c>
      <c r="C61" s="16" t="s">
        <v>103</v>
      </c>
      <c r="D61" s="16" t="s">
        <v>104</v>
      </c>
      <c r="E61" s="16" t="str">
        <f>VLOOKUP(C61,$B$6:$H60,7,FALSE)</f>
        <v>#10 Syracuse</v>
      </c>
      <c r="F61" s="16" t="str">
        <f>VLOOKUP(D61,$B$6:$H60,7,FALSE)</f>
        <v>#11 Gonzaga</v>
      </c>
      <c r="G61" s="17">
        <v>1</v>
      </c>
      <c r="H61" s="29" t="str">
        <f t="shared" si="0"/>
        <v>#10 Syracuse</v>
      </c>
      <c r="J61" s="6">
        <f>IFERROR(VLOOKUP(E61,teams!$B$2:$C$69,2,FALSE),"")</f>
        <v>1393</v>
      </c>
      <c r="K61" s="6">
        <f>IFERROR(VLOOKUP(F61,teams!$B$2:$C$69,2,FALSE),"")</f>
        <v>1211</v>
      </c>
      <c r="M61" s="6" t="str">
        <f t="shared" si="1"/>
        <v>R3X2</v>
      </c>
      <c r="N61" s="6" t="str">
        <f t="shared" si="2"/>
        <v>2016_1211_1393</v>
      </c>
      <c r="O61" s="6">
        <f t="shared" si="3"/>
        <v>0</v>
      </c>
      <c r="Q61" s="39"/>
    </row>
    <row r="62" spans="1:17" s="6" customFormat="1" ht="12">
      <c r="A62" s="30">
        <v>42455</v>
      </c>
      <c r="B62" s="18" t="s">
        <v>124</v>
      </c>
      <c r="C62" s="19" t="s">
        <v>118</v>
      </c>
      <c r="D62" s="19" t="s">
        <v>119</v>
      </c>
      <c r="E62" s="19" t="str">
        <f>VLOOKUP(C62,$B$6:$H61,7,FALSE)</f>
        <v>#1 Kansas</v>
      </c>
      <c r="F62" s="19" t="str">
        <f>VLOOKUP(D62,$B$6:$H61,7,FALSE)</f>
        <v>#2 Villanova</v>
      </c>
      <c r="G62" s="20">
        <v>2</v>
      </c>
      <c r="H62" s="31" t="str">
        <f t="shared" si="0"/>
        <v>#2 Villanova</v>
      </c>
      <c r="J62" s="6">
        <f>IFERROR(VLOOKUP(E62,teams!$B$2:$C$69,2,FALSE),"")</f>
        <v>1242</v>
      </c>
      <c r="K62" s="6">
        <f>IFERROR(VLOOKUP(F62,teams!$B$2:$C$69,2,FALSE),"")</f>
        <v>1437</v>
      </c>
      <c r="M62" s="6" t="str">
        <f t="shared" si="1"/>
        <v>R4Y1</v>
      </c>
      <c r="N62" s="6" t="str">
        <f t="shared" si="2"/>
        <v>2016_1242_1437</v>
      </c>
      <c r="O62" s="6">
        <f t="shared" si="3"/>
        <v>0</v>
      </c>
      <c r="Q62" s="39"/>
    </row>
    <row r="63" spans="1:17" s="6" customFormat="1" ht="12">
      <c r="A63" s="26">
        <v>42455</v>
      </c>
      <c r="B63" s="4" t="s">
        <v>125</v>
      </c>
      <c r="C63" s="5" t="s">
        <v>120</v>
      </c>
      <c r="D63" s="5" t="s">
        <v>121</v>
      </c>
      <c r="E63" s="5" t="str">
        <f>VLOOKUP(C63,$B$6:$H62,7,FALSE)</f>
        <v>#1 Oregon</v>
      </c>
      <c r="F63" s="5" t="str">
        <f>VLOOKUP(D63,$B$6:$H62,7,FALSE)</f>
        <v>#2 Oklahoma</v>
      </c>
      <c r="G63" s="14">
        <v>2</v>
      </c>
      <c r="H63" s="27" t="str">
        <f t="shared" si="0"/>
        <v>#2 Oklahoma</v>
      </c>
      <c r="J63" s="6">
        <f>IFERROR(VLOOKUP(E63,teams!$B$2:$C$69,2,FALSE),"")</f>
        <v>1332</v>
      </c>
      <c r="K63" s="6">
        <f>IFERROR(VLOOKUP(F63,teams!$B$2:$C$69,2,FALSE),"")</f>
        <v>1328</v>
      </c>
      <c r="M63" s="6" t="str">
        <f t="shared" si="1"/>
        <v>R4Z1</v>
      </c>
      <c r="N63" s="6" t="str">
        <f t="shared" si="2"/>
        <v>2016_1328_1332</v>
      </c>
      <c r="O63" s="6">
        <f t="shared" si="3"/>
        <v>1</v>
      </c>
      <c r="Q63" s="39"/>
    </row>
    <row r="64" spans="1:17" s="6" customFormat="1" ht="12">
      <c r="A64" s="26">
        <v>42456</v>
      </c>
      <c r="B64" s="4" t="s">
        <v>122</v>
      </c>
      <c r="C64" s="5" t="s">
        <v>114</v>
      </c>
      <c r="D64" s="5" t="s">
        <v>115</v>
      </c>
      <c r="E64" s="5" t="str">
        <f>VLOOKUP(C64,$B$6:$H63,7,FALSE)</f>
        <v>#1 North Carolina</v>
      </c>
      <c r="F64" s="5" t="str">
        <f>VLOOKUP(D64,$B$6:$H63,7,FALSE)</f>
        <v>#6 Notre Dame</v>
      </c>
      <c r="G64" s="14">
        <v>1</v>
      </c>
      <c r="H64" s="27" t="str">
        <f t="shared" si="0"/>
        <v>#1 North Carolina</v>
      </c>
      <c r="J64" s="6">
        <f>IFERROR(VLOOKUP(E64,teams!$B$2:$C$69,2,FALSE),"")</f>
        <v>1314</v>
      </c>
      <c r="K64" s="6">
        <f>IFERROR(VLOOKUP(F64,teams!$B$2:$C$69,2,FALSE),"")</f>
        <v>1323</v>
      </c>
      <c r="M64" s="6" t="str">
        <f t="shared" si="1"/>
        <v>R4W1</v>
      </c>
      <c r="N64" s="6" t="str">
        <f t="shared" si="2"/>
        <v>2016_1314_1323</v>
      </c>
      <c r="O64" s="6">
        <f t="shared" si="3"/>
        <v>1</v>
      </c>
      <c r="Q64" s="39"/>
    </row>
    <row r="65" spans="1:17" s="6" customFormat="1" ht="13" thickBot="1">
      <c r="A65" s="28">
        <v>42456</v>
      </c>
      <c r="B65" s="15" t="s">
        <v>123</v>
      </c>
      <c r="C65" s="16" t="s">
        <v>116</v>
      </c>
      <c r="D65" s="16" t="s">
        <v>117</v>
      </c>
      <c r="E65" s="16" t="str">
        <f>VLOOKUP(C65,$B$6:$H64,7,FALSE)</f>
        <v>#1 Virginia</v>
      </c>
      <c r="F65" s="16" t="str">
        <f>VLOOKUP(D65,$B$6:$H64,7,FALSE)</f>
        <v>#10 Syracuse</v>
      </c>
      <c r="G65" s="17">
        <v>2</v>
      </c>
      <c r="H65" s="29" t="str">
        <f t="shared" si="0"/>
        <v>#10 Syracuse</v>
      </c>
      <c r="J65" s="6">
        <f>IFERROR(VLOOKUP(E65,teams!$B$2:$C$69,2,FALSE),"")</f>
        <v>1438</v>
      </c>
      <c r="K65" s="6">
        <f>IFERROR(VLOOKUP(F65,teams!$B$2:$C$69,2,FALSE),"")</f>
        <v>1393</v>
      </c>
      <c r="M65" s="6" t="str">
        <f t="shared" si="1"/>
        <v>R4X1</v>
      </c>
      <c r="N65" s="6" t="str">
        <f t="shared" si="2"/>
        <v>2016_1393_1438</v>
      </c>
      <c r="O65" s="6">
        <f t="shared" si="3"/>
        <v>1</v>
      </c>
      <c r="Q65" s="39"/>
    </row>
    <row r="66" spans="1:17" s="6" customFormat="1" ht="12">
      <c r="A66" s="30">
        <v>42462</v>
      </c>
      <c r="B66" s="18" t="s">
        <v>126</v>
      </c>
      <c r="C66" s="19" t="s">
        <v>122</v>
      </c>
      <c r="D66" s="19" t="s">
        <v>123</v>
      </c>
      <c r="E66" s="19" t="str">
        <f>VLOOKUP(C66,$B$6:$H65,7,FALSE)</f>
        <v>#1 North Carolina</v>
      </c>
      <c r="F66" s="19" t="str">
        <f>VLOOKUP(D66,$B$6:$H65,7,FALSE)</f>
        <v>#10 Syracuse</v>
      </c>
      <c r="G66" s="20">
        <v>1</v>
      </c>
      <c r="H66" s="31" t="str">
        <f t="shared" si="0"/>
        <v>#1 North Carolina</v>
      </c>
      <c r="J66" s="6">
        <f>IFERROR(VLOOKUP(E66,teams!$B$2:$C$69,2,FALSE),"")</f>
        <v>1314</v>
      </c>
      <c r="K66" s="6">
        <f>IFERROR(VLOOKUP(F66,teams!$B$2:$C$69,2,FALSE),"")</f>
        <v>1393</v>
      </c>
      <c r="M66" s="6" t="str">
        <f t="shared" si="1"/>
        <v>R5WX</v>
      </c>
      <c r="N66" s="6" t="str">
        <f t="shared" si="2"/>
        <v>2016_1314_1393</v>
      </c>
      <c r="O66" s="6">
        <f t="shared" si="3"/>
        <v>1</v>
      </c>
      <c r="Q66" s="39"/>
    </row>
    <row r="67" spans="1:17" s="6" customFormat="1" ht="13" thickBot="1">
      <c r="A67" s="28">
        <v>42462</v>
      </c>
      <c r="B67" s="15" t="s">
        <v>127</v>
      </c>
      <c r="C67" s="16" t="s">
        <v>124</v>
      </c>
      <c r="D67" s="16" t="s">
        <v>125</v>
      </c>
      <c r="E67" s="16" t="str">
        <f>VLOOKUP(C67,$B$6:$H66,7,FALSE)</f>
        <v>#2 Villanova</v>
      </c>
      <c r="F67" s="16" t="str">
        <f>VLOOKUP(D67,$B$6:$H66,7,FALSE)</f>
        <v>#2 Oklahoma</v>
      </c>
      <c r="G67" s="17">
        <v>1</v>
      </c>
      <c r="H67" s="29" t="str">
        <f t="shared" ref="H67:H68" si="4">IF(G67=1,E67,IF(G67=2,F67,"TBD"))</f>
        <v>#2 Villanova</v>
      </c>
      <c r="J67" s="6">
        <f>IFERROR(VLOOKUP(E67,teams!$B$2:$C$69,2,FALSE),"")</f>
        <v>1437</v>
      </c>
      <c r="K67" s="6">
        <f>IFERROR(VLOOKUP(F67,teams!$B$2:$C$69,2,FALSE),"")</f>
        <v>1328</v>
      </c>
      <c r="M67" s="6" t="str">
        <f t="shared" ref="M67:M68" si="5">B67</f>
        <v>R5YZ</v>
      </c>
      <c r="N67" s="6" t="str">
        <f t="shared" ref="N67:N68" si="6">IF(AND(J67&lt;&gt;"",K67&lt;&gt;""),IF(J67&lt;K67,"2016_"&amp;J67&amp;"_"&amp;K67,"2016_"&amp;K67&amp;"_"&amp;J67),"")</f>
        <v>2016_1328_1437</v>
      </c>
      <c r="O67" s="6">
        <f t="shared" ref="O67:O68" si="7">IFERROR(IF(TEXT(INDEX(J67:K67,1,G67),"0")=MID(N67,6,4),1,0),-1)</f>
        <v>0</v>
      </c>
      <c r="Q67" s="39"/>
    </row>
    <row r="68" spans="1:17" s="6" customFormat="1" ht="13" thickBot="1">
      <c r="A68" s="32">
        <v>42464</v>
      </c>
      <c r="B68" s="33" t="s">
        <v>128</v>
      </c>
      <c r="C68" s="34" t="s">
        <v>126</v>
      </c>
      <c r="D68" s="34" t="s">
        <v>127</v>
      </c>
      <c r="E68" s="34" t="str">
        <f>VLOOKUP(C68,$B$6:$H67,7,FALSE)</f>
        <v>#1 North Carolina</v>
      </c>
      <c r="F68" s="34" t="str">
        <f>VLOOKUP(D68,$B$6:$H67,7,FALSE)</f>
        <v>#2 Villanova</v>
      </c>
      <c r="G68" s="37">
        <v>2</v>
      </c>
      <c r="H68" s="35" t="str">
        <f t="shared" si="4"/>
        <v>#2 Villanova</v>
      </c>
      <c r="J68" s="6">
        <f>IFERROR(VLOOKUP(E68,teams!$B$2:$C$69,2,FALSE),"")</f>
        <v>1314</v>
      </c>
      <c r="K68" s="6">
        <f>IFERROR(VLOOKUP(F68,teams!$B$2:$C$69,2,FALSE),"")</f>
        <v>1437</v>
      </c>
      <c r="M68" s="6" t="str">
        <f t="shared" si="5"/>
        <v>R6CH</v>
      </c>
      <c r="N68" s="6" t="str">
        <f t="shared" si="6"/>
        <v>2016_1314_1437</v>
      </c>
      <c r="O68" s="6">
        <f t="shared" si="7"/>
        <v>0</v>
      </c>
      <c r="Q68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69"/>
  <sheetViews>
    <sheetView workbookViewId="0"/>
  </sheetViews>
  <sheetFormatPr baseColWidth="10" defaultColWidth="8.6640625" defaultRowHeight="14" x14ac:dyDescent="0"/>
  <cols>
    <col min="1" max="1" width="8.6640625" style="1"/>
    <col min="2" max="2" width="20.83203125" style="8" bestFit="1" customWidth="1"/>
    <col min="3" max="3" width="13.6640625" style="1" customWidth="1"/>
    <col min="7" max="7" width="13.6640625" style="1" customWidth="1"/>
    <col min="8" max="8" width="20.83203125" style="8" bestFit="1" customWidth="1"/>
  </cols>
  <sheetData>
    <row r="1" spans="1:8" ht="18">
      <c r="A1" s="9" t="s">
        <v>137</v>
      </c>
      <c r="B1" s="11" t="s">
        <v>139</v>
      </c>
      <c r="C1" s="9" t="s">
        <v>138</v>
      </c>
      <c r="G1" s="9" t="s">
        <v>138</v>
      </c>
      <c r="H1" s="11" t="s">
        <v>139</v>
      </c>
    </row>
    <row r="2" spans="1:8">
      <c r="A2" s="2" t="s">
        <v>32</v>
      </c>
      <c r="B2" s="13" t="str">
        <f t="shared" ref="B2:B33" si="0">"#"&amp;VALUE(MID(A2,2,2))&amp;" "&amp;VLOOKUP(C2,$G$2:$H$69,2,FALSE)</f>
        <v>#1 Kansas</v>
      </c>
      <c r="C2" s="2">
        <v>1242</v>
      </c>
      <c r="G2" s="2">
        <v>1112</v>
      </c>
      <c r="H2" s="13" t="s">
        <v>195</v>
      </c>
    </row>
    <row r="3" spans="1:8">
      <c r="A3" s="2" t="s">
        <v>0</v>
      </c>
      <c r="B3" s="13" t="str">
        <f t="shared" si="0"/>
        <v>#1 North Carolina</v>
      </c>
      <c r="C3" s="2">
        <v>1314</v>
      </c>
      <c r="G3" s="2">
        <v>1114</v>
      </c>
      <c r="H3" s="13" t="s">
        <v>185</v>
      </c>
    </row>
    <row r="4" spans="1:8">
      <c r="A4" s="2" t="s">
        <v>47</v>
      </c>
      <c r="B4" s="13" t="str">
        <f t="shared" si="0"/>
        <v>#1 Oregon</v>
      </c>
      <c r="C4" s="2">
        <v>1332</v>
      </c>
      <c r="G4" s="2">
        <v>1122</v>
      </c>
      <c r="H4" s="13" t="s">
        <v>206</v>
      </c>
    </row>
    <row r="5" spans="1:8">
      <c r="A5" s="2" t="s">
        <v>17</v>
      </c>
      <c r="B5" s="13" t="str">
        <f t="shared" si="0"/>
        <v>#1 Virginia</v>
      </c>
      <c r="C5" s="2">
        <v>1438</v>
      </c>
      <c r="G5" s="2">
        <v>1124</v>
      </c>
      <c r="H5" s="13" t="s">
        <v>211</v>
      </c>
    </row>
    <row r="6" spans="1:8">
      <c r="A6" s="2" t="s">
        <v>9</v>
      </c>
      <c r="B6" s="13" t="str">
        <f t="shared" si="0"/>
        <v>#10 Pittsburgh</v>
      </c>
      <c r="C6" s="2">
        <v>1338</v>
      </c>
      <c r="G6" s="2">
        <v>1138</v>
      </c>
      <c r="H6" s="13" t="s">
        <v>204</v>
      </c>
    </row>
    <row r="7" spans="1:8">
      <c r="A7" s="2" t="s">
        <v>26</v>
      </c>
      <c r="B7" s="13" t="str">
        <f t="shared" si="0"/>
        <v>#10 Syracuse</v>
      </c>
      <c r="C7" s="2">
        <v>1393</v>
      </c>
      <c r="G7" s="2">
        <v>1139</v>
      </c>
      <c r="H7" s="13" t="s">
        <v>182</v>
      </c>
    </row>
    <row r="8" spans="1:8">
      <c r="A8" s="2" t="s">
        <v>41</v>
      </c>
      <c r="B8" s="13" t="str">
        <f t="shared" si="0"/>
        <v>#10 Temple</v>
      </c>
      <c r="C8" s="2">
        <v>1396</v>
      </c>
      <c r="G8" s="2">
        <v>1143</v>
      </c>
      <c r="H8" s="13" t="s">
        <v>193</v>
      </c>
    </row>
    <row r="9" spans="1:8">
      <c r="A9" s="2" t="s">
        <v>56</v>
      </c>
      <c r="B9" s="13" t="str">
        <f t="shared" si="0"/>
        <v>#10 VA Commonwealth</v>
      </c>
      <c r="C9" s="2">
        <v>1433</v>
      </c>
      <c r="G9" s="2">
        <v>1151</v>
      </c>
      <c r="H9" s="13" t="s">
        <v>168</v>
      </c>
    </row>
    <row r="10" spans="1:8">
      <c r="A10" s="2" t="s">
        <v>27</v>
      </c>
      <c r="B10" s="13" t="str">
        <f t="shared" si="0"/>
        <v>#11 Gonzaga</v>
      </c>
      <c r="C10" s="2">
        <v>1211</v>
      </c>
      <c r="G10" s="2">
        <v>1153</v>
      </c>
      <c r="H10" s="13" t="s">
        <v>215</v>
      </c>
    </row>
    <row r="11" spans="1:8">
      <c r="A11" s="2" t="s">
        <v>10</v>
      </c>
      <c r="B11" s="13" t="str">
        <f t="shared" si="0"/>
        <v>#11 Michigan</v>
      </c>
      <c r="C11" s="2">
        <v>1276</v>
      </c>
      <c r="G11" s="2">
        <v>1160</v>
      </c>
      <c r="H11" s="13" t="s">
        <v>197</v>
      </c>
    </row>
    <row r="12" spans="1:8">
      <c r="A12" s="2" t="s">
        <v>95</v>
      </c>
      <c r="B12" s="13" t="str">
        <f t="shared" si="0"/>
        <v>#11 Northern Iowa</v>
      </c>
      <c r="C12" s="2">
        <v>1320</v>
      </c>
      <c r="G12" s="2">
        <v>1163</v>
      </c>
      <c r="H12" s="13" t="s">
        <v>198</v>
      </c>
    </row>
    <row r="13" spans="1:8">
      <c r="A13" s="2" t="s">
        <v>11</v>
      </c>
      <c r="B13" s="13" t="str">
        <f t="shared" si="0"/>
        <v>#11 Tulsa</v>
      </c>
      <c r="C13" s="2">
        <v>1409</v>
      </c>
      <c r="G13" s="2">
        <v>1167</v>
      </c>
      <c r="H13" s="13" t="s">
        <v>221</v>
      </c>
    </row>
    <row r="14" spans="1:8">
      <c r="A14" s="2" t="s">
        <v>152</v>
      </c>
      <c r="B14" s="13" t="str">
        <f t="shared" si="0"/>
        <v>#11 Vanderbilt</v>
      </c>
      <c r="C14" s="2">
        <v>1435</v>
      </c>
      <c r="G14" s="2">
        <v>1173</v>
      </c>
      <c r="H14" s="13" t="s">
        <v>180</v>
      </c>
    </row>
    <row r="15" spans="1:8">
      <c r="A15" s="2" t="s">
        <v>153</v>
      </c>
      <c r="B15" s="13" t="str">
        <f t="shared" si="0"/>
        <v>#11 Wichita St</v>
      </c>
      <c r="C15" s="2">
        <v>1455</v>
      </c>
      <c r="G15" s="2">
        <v>1181</v>
      </c>
      <c r="H15" s="13" t="s">
        <v>210</v>
      </c>
    </row>
    <row r="16" spans="1:8">
      <c r="A16" s="2" t="s">
        <v>28</v>
      </c>
      <c r="B16" s="13" t="str">
        <f t="shared" si="0"/>
        <v>#12 Ark Little Rock</v>
      </c>
      <c r="C16" s="2">
        <v>1114</v>
      </c>
      <c r="G16" s="2">
        <v>1192</v>
      </c>
      <c r="H16" s="13" t="s">
        <v>172</v>
      </c>
    </row>
    <row r="17" spans="1:8">
      <c r="A17" s="2" t="s">
        <v>12</v>
      </c>
      <c r="B17" s="13" t="str">
        <f t="shared" si="0"/>
        <v>#12 Chattanooga</v>
      </c>
      <c r="C17" s="2">
        <v>1151</v>
      </c>
      <c r="G17" s="2">
        <v>1195</v>
      </c>
      <c r="H17" s="13" t="s">
        <v>173</v>
      </c>
    </row>
    <row r="18" spans="1:8">
      <c r="A18" s="2" t="s">
        <v>43</v>
      </c>
      <c r="B18" s="13" t="str">
        <f t="shared" si="0"/>
        <v>#12 S Dakota St</v>
      </c>
      <c r="C18" s="2">
        <v>1355</v>
      </c>
      <c r="G18" s="2">
        <v>1201</v>
      </c>
      <c r="H18" s="13" t="s">
        <v>187</v>
      </c>
    </row>
    <row r="19" spans="1:8">
      <c r="A19" s="2" t="s">
        <v>57</v>
      </c>
      <c r="B19" s="13" t="str">
        <f t="shared" si="0"/>
        <v>#12 Yale</v>
      </c>
      <c r="C19" s="2">
        <v>1463</v>
      </c>
      <c r="G19" s="2">
        <v>1211</v>
      </c>
      <c r="H19" s="13" t="s">
        <v>184</v>
      </c>
    </row>
    <row r="20" spans="1:8">
      <c r="A20" s="2" t="s">
        <v>44</v>
      </c>
      <c r="B20" s="13" t="str">
        <f t="shared" si="0"/>
        <v>#13 Hawaii</v>
      </c>
      <c r="C20" s="2">
        <v>1218</v>
      </c>
      <c r="G20" s="2">
        <v>1214</v>
      </c>
      <c r="H20" s="13" t="s">
        <v>189</v>
      </c>
    </row>
    <row r="21" spans="1:8">
      <c r="A21" s="2" t="s">
        <v>29</v>
      </c>
      <c r="B21" s="13" t="str">
        <f t="shared" si="0"/>
        <v>#13 Iona</v>
      </c>
      <c r="C21" s="2">
        <v>1233</v>
      </c>
      <c r="G21" s="2">
        <v>1218</v>
      </c>
      <c r="H21" s="13" t="s">
        <v>203</v>
      </c>
    </row>
    <row r="22" spans="1:8">
      <c r="A22" s="2" t="s">
        <v>13</v>
      </c>
      <c r="B22" s="13" t="str">
        <f t="shared" si="0"/>
        <v>#13 Stony Brook</v>
      </c>
      <c r="C22" s="2">
        <v>1392</v>
      </c>
      <c r="G22" s="2">
        <v>1221</v>
      </c>
      <c r="H22" s="13" t="s">
        <v>222</v>
      </c>
    </row>
    <row r="23" spans="1:8">
      <c r="A23" s="2" t="s">
        <v>58</v>
      </c>
      <c r="B23" s="13" t="str">
        <f t="shared" si="0"/>
        <v>#13 UNC Wilmington</v>
      </c>
      <c r="C23" s="2">
        <v>1423</v>
      </c>
      <c r="G23" s="2">
        <v>1231</v>
      </c>
      <c r="H23" s="13" t="s">
        <v>160</v>
      </c>
    </row>
    <row r="24" spans="1:8">
      <c r="A24" s="2" t="s">
        <v>45</v>
      </c>
      <c r="B24" s="13" t="str">
        <f t="shared" si="0"/>
        <v>#14 Buffalo</v>
      </c>
      <c r="C24" s="2">
        <v>1138</v>
      </c>
      <c r="G24" s="2">
        <v>1233</v>
      </c>
      <c r="H24" s="13" t="s">
        <v>186</v>
      </c>
    </row>
    <row r="25" spans="1:8">
      <c r="A25" s="2" t="s">
        <v>30</v>
      </c>
      <c r="B25" s="13" t="str">
        <f t="shared" si="0"/>
        <v>#14 Fresno St</v>
      </c>
      <c r="C25" s="2">
        <v>1201</v>
      </c>
      <c r="G25" s="2">
        <v>1234</v>
      </c>
      <c r="H25" s="13" t="s">
        <v>196</v>
      </c>
    </row>
    <row r="26" spans="1:8">
      <c r="A26" s="2" t="s">
        <v>14</v>
      </c>
      <c r="B26" s="13" t="str">
        <f t="shared" si="0"/>
        <v>#14 SF Austin</v>
      </c>
      <c r="C26" s="2">
        <v>1372</v>
      </c>
      <c r="G26" s="2">
        <v>1235</v>
      </c>
      <c r="H26" s="13" t="s">
        <v>177</v>
      </c>
    </row>
    <row r="27" spans="1:8">
      <c r="A27" s="2" t="s">
        <v>59</v>
      </c>
      <c r="B27" s="13" t="str">
        <f t="shared" si="0"/>
        <v>#14 WI Green Bay</v>
      </c>
      <c r="C27" s="2">
        <v>1453</v>
      </c>
      <c r="G27" s="2">
        <v>1242</v>
      </c>
      <c r="H27" s="13" t="s">
        <v>190</v>
      </c>
    </row>
    <row r="28" spans="1:8">
      <c r="A28" s="2" t="s">
        <v>60</v>
      </c>
      <c r="B28" s="13" t="str">
        <f t="shared" si="0"/>
        <v>#15 CS Bakersfield</v>
      </c>
      <c r="C28" s="2">
        <v>1167</v>
      </c>
      <c r="G28" s="2">
        <v>1246</v>
      </c>
      <c r="H28" s="13" t="s">
        <v>159</v>
      </c>
    </row>
    <row r="29" spans="1:8">
      <c r="A29" s="2" t="s">
        <v>31</v>
      </c>
      <c r="B29" s="13" t="str">
        <f t="shared" si="0"/>
        <v>#15 MTSU</v>
      </c>
      <c r="C29" s="2">
        <v>1292</v>
      </c>
      <c r="G29" s="2">
        <v>1268</v>
      </c>
      <c r="H29" s="13" t="s">
        <v>194</v>
      </c>
    </row>
    <row r="30" spans="1:8">
      <c r="A30" s="2" t="s">
        <v>46</v>
      </c>
      <c r="B30" s="13" t="str">
        <f t="shared" si="0"/>
        <v>#15 UNC Asheville</v>
      </c>
      <c r="C30" s="2">
        <v>1421</v>
      </c>
      <c r="G30" s="2">
        <v>1274</v>
      </c>
      <c r="H30" s="13" t="s">
        <v>192</v>
      </c>
    </row>
    <row r="31" spans="1:8">
      <c r="A31" s="2" t="s">
        <v>15</v>
      </c>
      <c r="B31" s="13" t="str">
        <f t="shared" si="0"/>
        <v>#15 Weber St</v>
      </c>
      <c r="C31" s="2">
        <v>1451</v>
      </c>
      <c r="G31" s="2">
        <v>1276</v>
      </c>
      <c r="H31" s="13" t="s">
        <v>166</v>
      </c>
    </row>
    <row r="32" spans="1:8">
      <c r="A32" s="2" t="s">
        <v>81</v>
      </c>
      <c r="B32" s="13" t="str">
        <f t="shared" si="0"/>
        <v>#16 Austin Peay</v>
      </c>
      <c r="C32" s="2">
        <v>1122</v>
      </c>
      <c r="G32" s="2">
        <v>1277</v>
      </c>
      <c r="H32" s="13" t="s">
        <v>175</v>
      </c>
    </row>
    <row r="33" spans="1:8">
      <c r="A33" s="2" t="s">
        <v>150</v>
      </c>
      <c r="B33" s="13" t="str">
        <f t="shared" si="0"/>
        <v>#16 F Dickinson</v>
      </c>
      <c r="C33" s="2">
        <v>1192</v>
      </c>
      <c r="G33" s="2">
        <v>1292</v>
      </c>
      <c r="H33" s="13" t="s">
        <v>188</v>
      </c>
    </row>
    <row r="34" spans="1:8">
      <c r="A34" s="2" t="s">
        <v>151</v>
      </c>
      <c r="B34" s="13" t="str">
        <f t="shared" ref="B34:B65" si="1">"#"&amp;VALUE(MID(A34,2,2))&amp;" "&amp;VLOOKUP(C34,$G$2:$H$69,2,FALSE)</f>
        <v>#16 FL Gulf Coast</v>
      </c>
      <c r="C34" s="2">
        <v>1195</v>
      </c>
      <c r="G34" s="2">
        <v>1314</v>
      </c>
      <c r="H34" s="13" t="s">
        <v>156</v>
      </c>
    </row>
    <row r="35" spans="1:8">
      <c r="A35" s="2" t="s">
        <v>72</v>
      </c>
      <c r="B35" s="13" t="str">
        <f t="shared" si="1"/>
        <v>#16 Hampton</v>
      </c>
      <c r="C35" s="2">
        <v>1214</v>
      </c>
      <c r="G35" s="2">
        <v>1320</v>
      </c>
      <c r="H35" s="13" t="s">
        <v>217</v>
      </c>
    </row>
    <row r="36" spans="1:8">
      <c r="A36" s="2" t="s">
        <v>154</v>
      </c>
      <c r="B36" s="13" t="str">
        <f t="shared" si="1"/>
        <v>#16 Holy Cross</v>
      </c>
      <c r="C36" s="2">
        <v>1221</v>
      </c>
      <c r="G36" s="2">
        <v>1323</v>
      </c>
      <c r="H36" s="13" t="s">
        <v>161</v>
      </c>
    </row>
    <row r="37" spans="1:8">
      <c r="A37" s="2" t="s">
        <v>155</v>
      </c>
      <c r="B37" s="13" t="str">
        <f t="shared" si="1"/>
        <v>#16 Southern Univ</v>
      </c>
      <c r="C37" s="2">
        <v>1380</v>
      </c>
      <c r="G37" s="2">
        <v>1328</v>
      </c>
      <c r="H37" s="13" t="s">
        <v>208</v>
      </c>
    </row>
    <row r="38" spans="1:8">
      <c r="A38" s="2" t="s">
        <v>18</v>
      </c>
      <c r="B38" s="13" t="str">
        <f t="shared" si="1"/>
        <v>#2 Michigan St</v>
      </c>
      <c r="C38" s="2">
        <v>1277</v>
      </c>
      <c r="G38" s="2">
        <v>1332</v>
      </c>
      <c r="H38" s="13" t="s">
        <v>207</v>
      </c>
    </row>
    <row r="39" spans="1:8">
      <c r="A39" s="2" t="s">
        <v>48</v>
      </c>
      <c r="B39" s="13" t="str">
        <f t="shared" si="1"/>
        <v>#2 Oklahoma</v>
      </c>
      <c r="C39" s="2">
        <v>1328</v>
      </c>
      <c r="G39" s="2">
        <v>1333</v>
      </c>
      <c r="H39" s="13" t="s">
        <v>213</v>
      </c>
    </row>
    <row r="40" spans="1:8">
      <c r="A40" s="2" t="s">
        <v>33</v>
      </c>
      <c r="B40" s="13" t="str">
        <f t="shared" si="1"/>
        <v>#2 Villanova</v>
      </c>
      <c r="C40" s="2">
        <v>1437</v>
      </c>
      <c r="G40" s="2">
        <v>1338</v>
      </c>
      <c r="H40" s="13" t="s">
        <v>165</v>
      </c>
    </row>
    <row r="41" spans="1:8">
      <c r="A41" s="2" t="s">
        <v>1</v>
      </c>
      <c r="B41" s="13" t="str">
        <f t="shared" si="1"/>
        <v>#2 Xavier</v>
      </c>
      <c r="C41" s="2">
        <v>1462</v>
      </c>
      <c r="G41" s="2">
        <v>1344</v>
      </c>
      <c r="H41" s="13" t="s">
        <v>164</v>
      </c>
    </row>
    <row r="42" spans="1:8">
      <c r="A42" s="2" t="s">
        <v>34</v>
      </c>
      <c r="B42" s="13" t="str">
        <f t="shared" si="1"/>
        <v>#3 Miami FL</v>
      </c>
      <c r="C42" s="2">
        <v>1274</v>
      </c>
      <c r="G42" s="2">
        <v>1345</v>
      </c>
      <c r="H42" s="13" t="s">
        <v>178</v>
      </c>
    </row>
    <row r="43" spans="1:8">
      <c r="A43" s="2" t="s">
        <v>49</v>
      </c>
      <c r="B43" s="13" t="str">
        <f t="shared" si="1"/>
        <v>#3 Texas A&amp;M</v>
      </c>
      <c r="C43" s="2">
        <v>1401</v>
      </c>
      <c r="G43" s="2">
        <v>1355</v>
      </c>
      <c r="H43" s="13" t="s">
        <v>202</v>
      </c>
    </row>
    <row r="44" spans="1:8">
      <c r="A44" s="2" t="s">
        <v>19</v>
      </c>
      <c r="B44" s="13" t="str">
        <f t="shared" si="1"/>
        <v>#3 Utah</v>
      </c>
      <c r="C44" s="2">
        <v>1428</v>
      </c>
      <c r="G44" s="2">
        <v>1371</v>
      </c>
      <c r="H44" s="13" t="s">
        <v>179</v>
      </c>
    </row>
    <row r="45" spans="1:8">
      <c r="A45" s="2" t="s">
        <v>2</v>
      </c>
      <c r="B45" s="13" t="str">
        <f t="shared" si="1"/>
        <v>#3 West Virginia</v>
      </c>
      <c r="C45" s="2">
        <v>1452</v>
      </c>
      <c r="G45" s="2">
        <v>1372</v>
      </c>
      <c r="H45" s="13" t="s">
        <v>170</v>
      </c>
    </row>
    <row r="46" spans="1:8">
      <c r="A46" s="2" t="s">
        <v>35</v>
      </c>
      <c r="B46" s="13" t="str">
        <f t="shared" si="1"/>
        <v>#4 California</v>
      </c>
      <c r="C46" s="2">
        <v>1143</v>
      </c>
      <c r="G46" s="2">
        <v>1380</v>
      </c>
      <c r="H46" s="13" t="s">
        <v>223</v>
      </c>
    </row>
    <row r="47" spans="1:8">
      <c r="A47" s="2" t="s">
        <v>50</v>
      </c>
      <c r="B47" s="13" t="str">
        <f t="shared" si="1"/>
        <v>#4 Duke</v>
      </c>
      <c r="C47" s="2">
        <v>1181</v>
      </c>
      <c r="G47" s="2">
        <v>1386</v>
      </c>
      <c r="H47" s="13" t="s">
        <v>214</v>
      </c>
    </row>
    <row r="48" spans="1:8">
      <c r="A48" s="2" t="s">
        <v>20</v>
      </c>
      <c r="B48" s="13" t="str">
        <f t="shared" si="1"/>
        <v>#4 Iowa St</v>
      </c>
      <c r="C48" s="2">
        <v>1235</v>
      </c>
      <c r="G48" s="2">
        <v>1392</v>
      </c>
      <c r="H48" s="13" t="s">
        <v>169</v>
      </c>
    </row>
    <row r="49" spans="1:8">
      <c r="A49" s="2" t="s">
        <v>3</v>
      </c>
      <c r="B49" s="13" t="str">
        <f t="shared" si="1"/>
        <v>#4 Kentucky</v>
      </c>
      <c r="C49" s="2">
        <v>1246</v>
      </c>
      <c r="G49" s="2">
        <v>1393</v>
      </c>
      <c r="H49" s="13" t="s">
        <v>183</v>
      </c>
    </row>
    <row r="50" spans="1:8">
      <c r="A50" s="2" t="s">
        <v>51</v>
      </c>
      <c r="B50" s="13" t="str">
        <f t="shared" si="1"/>
        <v>#5 Baylor</v>
      </c>
      <c r="C50" s="2">
        <v>1124</v>
      </c>
      <c r="G50" s="2">
        <v>1396</v>
      </c>
      <c r="H50" s="13" t="s">
        <v>199</v>
      </c>
    </row>
    <row r="51" spans="1:8">
      <c r="A51" s="2" t="s">
        <v>4</v>
      </c>
      <c r="B51" s="13" t="str">
        <f t="shared" si="1"/>
        <v>#5 Indiana</v>
      </c>
      <c r="C51" s="2">
        <v>1231</v>
      </c>
      <c r="G51" s="2">
        <v>1400</v>
      </c>
      <c r="H51" s="13" t="s">
        <v>212</v>
      </c>
    </row>
    <row r="52" spans="1:8">
      <c r="A52" s="2" t="s">
        <v>36</v>
      </c>
      <c r="B52" s="13" t="str">
        <f t="shared" si="1"/>
        <v>#5 Maryland</v>
      </c>
      <c r="C52" s="2">
        <v>1268</v>
      </c>
      <c r="G52" s="2">
        <v>1401</v>
      </c>
      <c r="H52" s="13" t="s">
        <v>209</v>
      </c>
    </row>
    <row r="53" spans="1:8">
      <c r="A53" s="2" t="s">
        <v>21</v>
      </c>
      <c r="B53" s="13" t="str">
        <f t="shared" si="1"/>
        <v>#5 Purdue</v>
      </c>
      <c r="C53" s="2">
        <v>1345</v>
      </c>
      <c r="G53" s="2">
        <v>1403</v>
      </c>
      <c r="H53" s="13" t="s">
        <v>181</v>
      </c>
    </row>
    <row r="54" spans="1:8">
      <c r="A54" s="2" t="s">
        <v>37</v>
      </c>
      <c r="B54" s="13" t="str">
        <f t="shared" si="1"/>
        <v>#6 Arizona</v>
      </c>
      <c r="C54" s="2">
        <v>1112</v>
      </c>
      <c r="G54" s="2">
        <v>1409</v>
      </c>
      <c r="H54" s="13" t="s">
        <v>167</v>
      </c>
    </row>
    <row r="55" spans="1:8">
      <c r="A55" s="2" t="s">
        <v>5</v>
      </c>
      <c r="B55" s="13" t="str">
        <f t="shared" si="1"/>
        <v>#6 Notre Dame</v>
      </c>
      <c r="C55" s="2">
        <v>1323</v>
      </c>
      <c r="G55" s="2">
        <v>1421</v>
      </c>
      <c r="H55" s="13" t="s">
        <v>205</v>
      </c>
    </row>
    <row r="56" spans="1:8">
      <c r="A56" s="2" t="s">
        <v>22</v>
      </c>
      <c r="B56" s="13" t="str">
        <f t="shared" si="1"/>
        <v>#6 Seton Hall</v>
      </c>
      <c r="C56" s="2">
        <v>1371</v>
      </c>
      <c r="G56" s="2">
        <v>1423</v>
      </c>
      <c r="H56" s="13" t="s">
        <v>219</v>
      </c>
    </row>
    <row r="57" spans="1:8">
      <c r="A57" s="2" t="s">
        <v>52</v>
      </c>
      <c r="B57" s="13" t="str">
        <f t="shared" si="1"/>
        <v>#6 Texas</v>
      </c>
      <c r="C57" s="2">
        <v>1400</v>
      </c>
      <c r="G57" s="2">
        <v>1425</v>
      </c>
      <c r="H57" s="13" t="s">
        <v>163</v>
      </c>
    </row>
    <row r="58" spans="1:8">
      <c r="A58" s="2" t="s">
        <v>23</v>
      </c>
      <c r="B58" s="13" t="str">
        <f t="shared" si="1"/>
        <v>#7 Dayton</v>
      </c>
      <c r="C58" s="2">
        <v>1173</v>
      </c>
      <c r="G58" s="2">
        <v>1428</v>
      </c>
      <c r="H58" s="13" t="s">
        <v>176</v>
      </c>
    </row>
    <row r="59" spans="1:8">
      <c r="A59" s="2" t="s">
        <v>38</v>
      </c>
      <c r="B59" s="13" t="str">
        <f t="shared" si="1"/>
        <v>#7 Iowa</v>
      </c>
      <c r="C59" s="2">
        <v>1234</v>
      </c>
      <c r="G59" s="2">
        <v>1433</v>
      </c>
      <c r="H59" s="13" t="s">
        <v>216</v>
      </c>
    </row>
    <row r="60" spans="1:8">
      <c r="A60" s="2" t="s">
        <v>53</v>
      </c>
      <c r="B60" s="13" t="str">
        <f t="shared" si="1"/>
        <v>#7 Oregon St</v>
      </c>
      <c r="C60" s="2">
        <v>1333</v>
      </c>
      <c r="G60" s="2">
        <v>1435</v>
      </c>
      <c r="H60" s="13" t="s">
        <v>200</v>
      </c>
    </row>
    <row r="61" spans="1:8">
      <c r="A61" s="2" t="s">
        <v>6</v>
      </c>
      <c r="B61" s="13" t="str">
        <f t="shared" si="1"/>
        <v>#7 Wisconsin</v>
      </c>
      <c r="C61" s="2">
        <v>1458</v>
      </c>
      <c r="G61" s="2">
        <v>1437</v>
      </c>
      <c r="H61" s="13" t="s">
        <v>191</v>
      </c>
    </row>
    <row r="62" spans="1:8">
      <c r="A62" s="2" t="s">
        <v>39</v>
      </c>
      <c r="B62" s="13" t="str">
        <f t="shared" si="1"/>
        <v>#8 Colorado</v>
      </c>
      <c r="C62" s="2">
        <v>1160</v>
      </c>
      <c r="G62" s="2">
        <v>1438</v>
      </c>
      <c r="H62" s="13" t="s">
        <v>174</v>
      </c>
    </row>
    <row r="63" spans="1:8">
      <c r="A63" s="2" t="s">
        <v>54</v>
      </c>
      <c r="B63" s="13" t="str">
        <f t="shared" si="1"/>
        <v>#8 St Joseph's PA</v>
      </c>
      <c r="C63" s="2">
        <v>1386</v>
      </c>
      <c r="G63" s="2">
        <v>1451</v>
      </c>
      <c r="H63" s="13" t="s">
        <v>171</v>
      </c>
    </row>
    <row r="64" spans="1:8">
      <c r="A64" s="2" t="s">
        <v>24</v>
      </c>
      <c r="B64" s="13" t="str">
        <f t="shared" si="1"/>
        <v>#8 Texas Tech</v>
      </c>
      <c r="C64" s="2">
        <v>1403</v>
      </c>
      <c r="G64" s="2">
        <v>1452</v>
      </c>
      <c r="H64" s="13" t="s">
        <v>158</v>
      </c>
    </row>
    <row r="65" spans="1:8">
      <c r="A65" s="2" t="s">
        <v>7</v>
      </c>
      <c r="B65" s="13" t="str">
        <f t="shared" si="1"/>
        <v>#8 USC</v>
      </c>
      <c r="C65" s="2">
        <v>1425</v>
      </c>
      <c r="G65" s="2">
        <v>1453</v>
      </c>
      <c r="H65" s="13" t="s">
        <v>220</v>
      </c>
    </row>
    <row r="66" spans="1:8">
      <c r="A66" s="2" t="s">
        <v>25</v>
      </c>
      <c r="B66" s="13" t="str">
        <f t="shared" ref="B66:B69" si="2">"#"&amp;VALUE(MID(A66,2,2))&amp;" "&amp;VLOOKUP(C66,$G$2:$H$69,2,FALSE)</f>
        <v>#9 Butler</v>
      </c>
      <c r="C66" s="2">
        <v>1139</v>
      </c>
      <c r="G66" s="2">
        <v>1455</v>
      </c>
      <c r="H66" s="13" t="s">
        <v>201</v>
      </c>
    </row>
    <row r="67" spans="1:8">
      <c r="A67" s="2" t="s">
        <v>55</v>
      </c>
      <c r="B67" s="13" t="str">
        <f t="shared" si="2"/>
        <v>#9 Cincinnati</v>
      </c>
      <c r="C67" s="2">
        <v>1153</v>
      </c>
      <c r="G67" s="2">
        <v>1458</v>
      </c>
      <c r="H67" s="13" t="s">
        <v>162</v>
      </c>
    </row>
    <row r="68" spans="1:8">
      <c r="A68" s="2" t="s">
        <v>40</v>
      </c>
      <c r="B68" s="13" t="str">
        <f t="shared" si="2"/>
        <v>#9 Connecticut</v>
      </c>
      <c r="C68" s="2">
        <v>1163</v>
      </c>
      <c r="G68" s="2">
        <v>1462</v>
      </c>
      <c r="H68" s="13" t="s">
        <v>157</v>
      </c>
    </row>
    <row r="69" spans="1:8">
      <c r="A69" s="2" t="s">
        <v>8</v>
      </c>
      <c r="B69" s="13" t="str">
        <f t="shared" si="2"/>
        <v>#9 Providence</v>
      </c>
      <c r="C69" s="2">
        <v>1344</v>
      </c>
      <c r="G69" s="2">
        <v>1463</v>
      </c>
      <c r="H69" s="13" t="s">
        <v>218</v>
      </c>
    </row>
  </sheetData>
  <sortState ref="G2:H69">
    <sortCondition ref="G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68"/>
  <sheetViews>
    <sheetView workbookViewId="0">
      <selection activeCell="A2" sqref="A2"/>
    </sheetView>
  </sheetViews>
  <sheetFormatPr baseColWidth="10" defaultColWidth="8.6640625" defaultRowHeight="14" x14ac:dyDescent="0"/>
  <cols>
    <col min="1" max="1" width="7" customWidth="1"/>
    <col min="2" max="2" width="21.6640625" style="7" customWidth="1"/>
    <col min="3" max="3" width="19.6640625" style="8" customWidth="1"/>
    <col min="4" max="4" width="13.1640625" style="7" customWidth="1"/>
    <col min="5" max="7" width="25.33203125" style="8" customWidth="1"/>
    <col min="8" max="8" width="21" style="8" customWidth="1"/>
  </cols>
  <sheetData>
    <row r="1" spans="1:8" ht="18">
      <c r="A1" s="9" t="s">
        <v>147</v>
      </c>
      <c r="B1" s="10" t="s">
        <v>140</v>
      </c>
      <c r="C1" s="11" t="s">
        <v>142</v>
      </c>
      <c r="D1" s="10" t="s">
        <v>141</v>
      </c>
      <c r="E1" s="11" t="s">
        <v>143</v>
      </c>
      <c r="F1" s="11" t="s">
        <v>145</v>
      </c>
      <c r="G1" s="11" t="s">
        <v>146</v>
      </c>
      <c r="H1" s="11" t="s">
        <v>144</v>
      </c>
    </row>
    <row r="2" spans="1:8">
      <c r="A2" s="3" t="s">
        <v>16</v>
      </c>
      <c r="B2" s="12">
        <f>IF(results!G2=1,VLOOKUP(results!E2,teams!B$2:C$69,2,FALSE),IF(results!G2=2,VLOOKUP(results!F2,teams!B$2:C$69,2,FALSE),""))</f>
        <v>1195</v>
      </c>
      <c r="C2" s="13" t="str">
        <f>IF(results!G2=1,results!E2,IF(results!G2=2,results!F2,""))</f>
        <v>#16 FL Gulf Coast</v>
      </c>
      <c r="D2" s="12">
        <f>IF(results!G2=2,VLOOKUP(results!E2,teams!B$2:C$69,2,FALSE),IF(results!G2=1,VLOOKUP(results!F2,teams!B$2:C$69,2,FALSE),""))</f>
        <v>1192</v>
      </c>
      <c r="E2" s="13" t="str">
        <f>IF(results!G2=2,results!E2,IF(results!G2=1,results!F2,""))</f>
        <v>#16 F Dickinson</v>
      </c>
      <c r="F2" s="13" t="str">
        <f t="shared" ref="F2" si="0">IF(B2=D2,"",IF(B2&lt;D2,"2015_"&amp;B2&amp;"_"&amp;D2,"2015_"&amp;D2&amp;"_"&amp;B2))</f>
        <v>2015_1192_1195</v>
      </c>
      <c r="G2" s="13" t="str">
        <f t="shared" ref="G2" si="1">IF(B2=D2,"",IF(B2&lt;D2,"1","0"))</f>
        <v>0</v>
      </c>
      <c r="H2" s="13" t="str">
        <f t="shared" ref="H2" si="2">IF(B2=D2,"",IF(B2&lt;D2,"2015_"&amp;B2&amp;"_"&amp;D2&amp;",1","2015_"&amp;D2&amp;"_"&amp;B2&amp;",0"))</f>
        <v>2015_1192_1195,0</v>
      </c>
    </row>
    <row r="3" spans="1:8">
      <c r="A3" s="3" t="s">
        <v>42</v>
      </c>
      <c r="B3" s="12">
        <f>IF(results!G3=1,VLOOKUP(results!E3,teams!B$2:C$69,2,FALSE),IF(results!G3=2,VLOOKUP(results!F3,teams!B$2:C$69,2,FALSE),""))</f>
        <v>1455</v>
      </c>
      <c r="C3" s="13" t="str">
        <f>IF(results!G3=1,results!E3,IF(results!G3=2,results!F3,""))</f>
        <v>#11 Wichita St</v>
      </c>
      <c r="D3" s="12">
        <f>IF(results!G3=2,VLOOKUP(results!E3,teams!B$2:C$69,2,FALSE),IF(results!G3=1,VLOOKUP(results!F3,teams!B$2:C$69,2,FALSE),""))</f>
        <v>1435</v>
      </c>
      <c r="E3" s="13" t="str">
        <f>IF(results!G3=2,results!E3,IF(results!G3=1,results!F3,""))</f>
        <v>#11 Vanderbilt</v>
      </c>
      <c r="F3" s="13" t="str">
        <f t="shared" ref="F3:F66" si="3">IF(B3=D3,"",IF(B3&lt;D3,"2015_"&amp;B3&amp;"_"&amp;D3,"2015_"&amp;D3&amp;"_"&amp;B3))</f>
        <v>2015_1435_1455</v>
      </c>
      <c r="G3" s="13" t="str">
        <f t="shared" ref="G3:G66" si="4">IF(B3=D3,"",IF(B3&lt;D3,"1","0"))</f>
        <v>0</v>
      </c>
      <c r="H3" s="13" t="str">
        <f t="shared" ref="H3:H66" si="5">IF(B3=D3,"",IF(B3&lt;D3,"2015_"&amp;B3&amp;"_"&amp;D3&amp;",1","2015_"&amp;D3&amp;"_"&amp;B3&amp;",0"))</f>
        <v>2015_1435_1455,0</v>
      </c>
    </row>
    <row r="4" spans="1:8">
      <c r="A4" s="3" t="s">
        <v>68</v>
      </c>
      <c r="B4" s="12">
        <f>IF(results!G4=1,VLOOKUP(results!E4,teams!B$2:C$69,2,FALSE),IF(results!G4=2,VLOOKUP(results!F4,teams!B$2:C$69,2,FALSE),""))</f>
        <v>1276</v>
      </c>
      <c r="C4" s="13" t="str">
        <f>IF(results!G4=1,results!E4,IF(results!G4=2,results!F4,""))</f>
        <v>#11 Michigan</v>
      </c>
      <c r="D4" s="12">
        <f>IF(results!G4=2,VLOOKUP(results!E4,teams!B$2:C$69,2,FALSE),IF(results!G4=1,VLOOKUP(results!F4,teams!B$2:C$69,2,FALSE),""))</f>
        <v>1409</v>
      </c>
      <c r="E4" s="13" t="str">
        <f>IF(results!G4=2,results!E4,IF(results!G4=1,results!F4,""))</f>
        <v>#11 Tulsa</v>
      </c>
      <c r="F4" s="13" t="str">
        <f t="shared" si="3"/>
        <v>2015_1276_1409</v>
      </c>
      <c r="G4" s="13" t="str">
        <f t="shared" si="4"/>
        <v>1</v>
      </c>
      <c r="H4" s="13" t="str">
        <f t="shared" si="5"/>
        <v>2015_1276_1409,1</v>
      </c>
    </row>
    <row r="5" spans="1:8">
      <c r="A5" s="3" t="s">
        <v>61</v>
      </c>
      <c r="B5" s="12">
        <f>IF(results!G5=1,VLOOKUP(results!E5,teams!B$2:C$69,2,FALSE),IF(results!G5=2,VLOOKUP(results!F5,teams!B$2:C$69,2,FALSE),""))</f>
        <v>1221</v>
      </c>
      <c r="C5" s="13" t="str">
        <f>IF(results!G5=1,results!E5,IF(results!G5=2,results!F5,""))</f>
        <v>#16 Holy Cross</v>
      </c>
      <c r="D5" s="12">
        <f>IF(results!G5=2,VLOOKUP(results!E5,teams!B$2:C$69,2,FALSE),IF(results!G5=1,VLOOKUP(results!F5,teams!B$2:C$69,2,FALSE),""))</f>
        <v>1380</v>
      </c>
      <c r="E5" s="13" t="str">
        <f>IF(results!G5=2,results!E5,IF(results!G5=1,results!F5,""))</f>
        <v>#16 Southern Univ</v>
      </c>
      <c r="F5" s="13" t="str">
        <f t="shared" si="3"/>
        <v>2015_1221_1380</v>
      </c>
      <c r="G5" s="13" t="str">
        <f t="shared" si="4"/>
        <v>1</v>
      </c>
      <c r="H5" s="13" t="str">
        <f t="shared" si="5"/>
        <v>2015_1221_1380,1</v>
      </c>
    </row>
    <row r="6" spans="1:8">
      <c r="A6" s="3" t="str">
        <f>results!B6</f>
        <v>R1W1</v>
      </c>
      <c r="B6" s="12">
        <f>IF(results!G6=1,VLOOKUP(results!E6,teams!B$2:C$69,2,FALSE),IF(results!G6=2,VLOOKUP(results!F6,teams!B$2:C$69,2,FALSE),""))</f>
        <v>1314</v>
      </c>
      <c r="C6" s="13" t="str">
        <f>IF(results!G6=1,results!E6,IF(results!G6=2,results!F6,""))</f>
        <v>#1 North Carolina</v>
      </c>
      <c r="D6" s="12">
        <f>IF(results!G6=2,VLOOKUP(results!E6,teams!B$2:C$69,2,FALSE),IF(results!G6=1,VLOOKUP(results!F6,teams!B$2:C$69,2,FALSE),""))</f>
        <v>1195</v>
      </c>
      <c r="E6" s="13" t="str">
        <f>IF(results!G6=2,results!E6,IF(results!G6=1,results!F6,""))</f>
        <v>#16 FL Gulf Coast</v>
      </c>
      <c r="F6" s="13" t="str">
        <f t="shared" si="3"/>
        <v>2015_1195_1314</v>
      </c>
      <c r="G6" s="13" t="str">
        <f t="shared" si="4"/>
        <v>0</v>
      </c>
      <c r="H6" s="13" t="str">
        <f t="shared" si="5"/>
        <v>2015_1195_1314,0</v>
      </c>
    </row>
    <row r="7" spans="1:8">
      <c r="A7" s="3" t="str">
        <f>results!B22</f>
        <v>R1W2</v>
      </c>
      <c r="B7" s="12">
        <f>IF(results!G7=1,VLOOKUP(results!E7,teams!B$2:C$69,2,FALSE),IF(results!G7=2,VLOOKUP(results!F7,teams!B$2:C$69,2,FALSE),""))</f>
        <v>1246</v>
      </c>
      <c r="C7" s="13" t="str">
        <f>IF(results!G7=1,results!E7,IF(results!G7=2,results!F7,""))</f>
        <v>#4 Kentucky</v>
      </c>
      <c r="D7" s="12">
        <f>IF(results!G7=2,VLOOKUP(results!E7,teams!B$2:C$69,2,FALSE),IF(results!G7=1,VLOOKUP(results!F7,teams!B$2:C$69,2,FALSE),""))</f>
        <v>1392</v>
      </c>
      <c r="E7" s="13" t="str">
        <f>IF(results!G7=2,results!E7,IF(results!G7=1,results!F7,""))</f>
        <v>#13 Stony Brook</v>
      </c>
      <c r="F7" s="13" t="str">
        <f t="shared" si="3"/>
        <v>2015_1246_1392</v>
      </c>
      <c r="G7" s="13" t="str">
        <f t="shared" si="4"/>
        <v>1</v>
      </c>
      <c r="H7" s="13" t="str">
        <f t="shared" si="5"/>
        <v>2015_1246_1392,1</v>
      </c>
    </row>
    <row r="8" spans="1:8">
      <c r="A8" s="3" t="str">
        <f>results!B23</f>
        <v>R1W3</v>
      </c>
      <c r="B8" s="12">
        <f>IF(results!G8=1,VLOOKUP(results!E8,teams!B$2:C$69,2,FALSE),IF(results!G8=2,VLOOKUP(results!F8,teams!B$2:C$69,2,FALSE),""))</f>
        <v>1231</v>
      </c>
      <c r="C8" s="13" t="str">
        <f>IF(results!G8=1,results!E8,IF(results!G8=2,results!F8,""))</f>
        <v>#5 Indiana</v>
      </c>
      <c r="D8" s="12">
        <f>IF(results!G8=2,VLOOKUP(results!E8,teams!B$2:C$69,2,FALSE),IF(results!G8=1,VLOOKUP(results!F8,teams!B$2:C$69,2,FALSE),""))</f>
        <v>1151</v>
      </c>
      <c r="E8" s="13" t="str">
        <f>IF(results!G8=2,results!E8,IF(results!G8=1,results!F8,""))</f>
        <v>#12 Chattanooga</v>
      </c>
      <c r="F8" s="13" t="str">
        <f t="shared" si="3"/>
        <v>2015_1151_1231</v>
      </c>
      <c r="G8" s="13" t="str">
        <f t="shared" si="4"/>
        <v>0</v>
      </c>
      <c r="H8" s="13" t="str">
        <f t="shared" si="5"/>
        <v>2015_1151_1231,0</v>
      </c>
    </row>
    <row r="9" spans="1:8">
      <c r="A9" s="3" t="str">
        <f>results!B24</f>
        <v>R1W6</v>
      </c>
      <c r="B9" s="12">
        <f>IF(results!G9=1,VLOOKUP(results!E9,teams!B$2:C$69,2,FALSE),IF(results!G9=2,VLOOKUP(results!F9,teams!B$2:C$69,2,FALSE),""))</f>
        <v>1344</v>
      </c>
      <c r="C9" s="13" t="str">
        <f>IF(results!G9=1,results!E9,IF(results!G9=2,results!F9,""))</f>
        <v>#9 Providence</v>
      </c>
      <c r="D9" s="12">
        <f>IF(results!G9=2,VLOOKUP(results!E9,teams!B$2:C$69,2,FALSE),IF(results!G9=1,VLOOKUP(results!F9,teams!B$2:C$69,2,FALSE),""))</f>
        <v>1425</v>
      </c>
      <c r="E9" s="13" t="str">
        <f>IF(results!G9=2,results!E9,IF(results!G9=1,results!F9,""))</f>
        <v>#8 USC</v>
      </c>
      <c r="F9" s="13" t="str">
        <f t="shared" si="3"/>
        <v>2015_1344_1425</v>
      </c>
      <c r="G9" s="13" t="str">
        <f t="shared" si="4"/>
        <v>1</v>
      </c>
      <c r="H9" s="13" t="str">
        <f t="shared" si="5"/>
        <v>2015_1344_1425,1</v>
      </c>
    </row>
    <row r="10" spans="1:8">
      <c r="A10" s="3" t="str">
        <f>results!B25</f>
        <v>R1W7</v>
      </c>
      <c r="B10" s="12">
        <f>IF(results!G10=1,VLOOKUP(results!E10,teams!B$2:C$69,2,FALSE),IF(results!G10=2,VLOOKUP(results!F10,teams!B$2:C$69,2,FALSE),""))</f>
        <v>1438</v>
      </c>
      <c r="C10" s="13" t="str">
        <f>IF(results!G10=1,results!E10,IF(results!G10=2,results!F10,""))</f>
        <v>#1 Virginia</v>
      </c>
      <c r="D10" s="12">
        <f>IF(results!G10=2,VLOOKUP(results!E10,teams!B$2:C$69,2,FALSE),IF(results!G10=1,VLOOKUP(results!F10,teams!B$2:C$69,2,FALSE),""))</f>
        <v>1214</v>
      </c>
      <c r="E10" s="13" t="str">
        <f>IF(results!G10=2,results!E10,IF(results!G10=1,results!F10,""))</f>
        <v>#16 Hampton</v>
      </c>
      <c r="F10" s="13" t="str">
        <f t="shared" si="3"/>
        <v>2015_1214_1438</v>
      </c>
      <c r="G10" s="13" t="str">
        <f t="shared" si="4"/>
        <v>0</v>
      </c>
      <c r="H10" s="13" t="str">
        <f t="shared" si="5"/>
        <v>2015_1214_1438,0</v>
      </c>
    </row>
    <row r="11" spans="1:8">
      <c r="A11" s="3" t="str">
        <f>results!B26</f>
        <v>R1X2</v>
      </c>
      <c r="B11" s="12">
        <f>IF(results!G11=1,VLOOKUP(results!E11,teams!B$2:C$69,2,FALSE),IF(results!G11=2,VLOOKUP(results!F11,teams!B$2:C$69,2,FALSE),""))</f>
        <v>1428</v>
      </c>
      <c r="C11" s="13" t="str">
        <f>IF(results!G11=1,results!E11,IF(results!G11=2,results!F11,""))</f>
        <v>#3 Utah</v>
      </c>
      <c r="D11" s="12">
        <f>IF(results!G11=2,VLOOKUP(results!E11,teams!B$2:C$69,2,FALSE),IF(results!G11=1,VLOOKUP(results!F11,teams!B$2:C$69,2,FALSE),""))</f>
        <v>1201</v>
      </c>
      <c r="E11" s="13" t="str">
        <f>IF(results!G11=2,results!E11,IF(results!G11=1,results!F11,""))</f>
        <v>#14 Fresno St</v>
      </c>
      <c r="F11" s="13" t="str">
        <f t="shared" si="3"/>
        <v>2015_1201_1428</v>
      </c>
      <c r="G11" s="13" t="str">
        <f t="shared" si="4"/>
        <v>0</v>
      </c>
      <c r="H11" s="13" t="str">
        <f t="shared" si="5"/>
        <v>2015_1201_1428,0</v>
      </c>
    </row>
    <row r="12" spans="1:8">
      <c r="A12" s="3" t="str">
        <f>results!B27</f>
        <v>R1X7</v>
      </c>
      <c r="B12" s="12">
        <f>IF(results!G12=1,VLOOKUP(results!E12,teams!B$2:C$69,2,FALSE),IF(results!G12=2,VLOOKUP(results!F12,teams!B$2:C$69,2,FALSE),""))</f>
        <v>1235</v>
      </c>
      <c r="C12" s="13" t="str">
        <f>IF(results!G12=1,results!E12,IF(results!G12=2,results!F12,""))</f>
        <v>#4 Iowa St</v>
      </c>
      <c r="D12" s="12">
        <f>IF(results!G12=2,VLOOKUP(results!E12,teams!B$2:C$69,2,FALSE),IF(results!G12=1,VLOOKUP(results!F12,teams!B$2:C$69,2,FALSE),""))</f>
        <v>1233</v>
      </c>
      <c r="E12" s="13" t="str">
        <f>IF(results!G12=2,results!E12,IF(results!G12=1,results!F12,""))</f>
        <v>#13 Iona</v>
      </c>
      <c r="F12" s="13" t="str">
        <f t="shared" si="3"/>
        <v>2015_1233_1235</v>
      </c>
      <c r="G12" s="13" t="str">
        <f t="shared" si="4"/>
        <v>0</v>
      </c>
      <c r="H12" s="13" t="str">
        <f t="shared" si="5"/>
        <v>2015_1233_1235,0</v>
      </c>
    </row>
    <row r="13" spans="1:8">
      <c r="A13" s="3" t="str">
        <f>results!B7</f>
        <v>R1W4</v>
      </c>
      <c r="B13" s="12">
        <f>IF(results!G13=1,VLOOKUP(results!E13,teams!B$2:C$69,2,FALSE),IF(results!G13=2,VLOOKUP(results!F13,teams!B$2:C$69,2,FALSE),""))</f>
        <v>1114</v>
      </c>
      <c r="C13" s="13" t="str">
        <f>IF(results!G13=1,results!E13,IF(results!G13=2,results!F13,""))</f>
        <v>#12 Ark Little Rock</v>
      </c>
      <c r="D13" s="12">
        <f>IF(results!G13=2,VLOOKUP(results!E13,teams!B$2:C$69,2,FALSE),IF(results!G13=1,VLOOKUP(results!F13,teams!B$2:C$69,2,FALSE),""))</f>
        <v>1345</v>
      </c>
      <c r="E13" s="13" t="str">
        <f>IF(results!G13=2,results!E13,IF(results!G13=1,results!F13,""))</f>
        <v>#5 Purdue</v>
      </c>
      <c r="F13" s="13" t="str">
        <f t="shared" si="3"/>
        <v>2015_1114_1345</v>
      </c>
      <c r="G13" s="13" t="str">
        <f t="shared" si="4"/>
        <v>1</v>
      </c>
      <c r="H13" s="13" t="str">
        <f t="shared" si="5"/>
        <v>2015_1114_1345,1</v>
      </c>
    </row>
    <row r="14" spans="1:8">
      <c r="A14" s="3" t="str">
        <f>results!B28</f>
        <v>R1Y2</v>
      </c>
      <c r="B14" s="12">
        <f>IF(results!G14=1,VLOOKUP(results!E14,teams!B$2:C$69,2,FALSE),IF(results!G14=2,VLOOKUP(results!F14,teams!B$2:C$69,2,FALSE),""))</f>
        <v>1211</v>
      </c>
      <c r="C14" s="13" t="str">
        <f>IF(results!G14=1,results!E14,IF(results!G14=2,results!F14,""))</f>
        <v>#11 Gonzaga</v>
      </c>
      <c r="D14" s="12">
        <f>IF(results!G14=2,VLOOKUP(results!E14,teams!B$2:C$69,2,FALSE),IF(results!G14=1,VLOOKUP(results!F14,teams!B$2:C$69,2,FALSE),""))</f>
        <v>1371</v>
      </c>
      <c r="E14" s="13" t="str">
        <f>IF(results!G14=2,results!E14,IF(results!G14=1,results!F14,""))</f>
        <v>#6 Seton Hall</v>
      </c>
      <c r="F14" s="13" t="str">
        <f t="shared" si="3"/>
        <v>2015_1211_1371</v>
      </c>
      <c r="G14" s="13" t="str">
        <f t="shared" si="4"/>
        <v>1</v>
      </c>
      <c r="H14" s="13" t="str">
        <f t="shared" si="5"/>
        <v>2015_1211_1371,1</v>
      </c>
    </row>
    <row r="15" spans="1:8">
      <c r="A15" s="3" t="str">
        <f>results!B29</f>
        <v>R1Y4</v>
      </c>
      <c r="B15" s="12">
        <f>IF(results!G15=1,VLOOKUP(results!E15,teams!B$2:C$69,2,FALSE),IF(results!G15=2,VLOOKUP(results!F15,teams!B$2:C$69,2,FALSE),""))</f>
        <v>1139</v>
      </c>
      <c r="C15" s="13" t="str">
        <f>IF(results!G15=1,results!E15,IF(results!G15=2,results!F15,""))</f>
        <v>#9 Butler</v>
      </c>
      <c r="D15" s="12">
        <f>IF(results!G15=2,VLOOKUP(results!E15,teams!B$2:C$69,2,FALSE),IF(results!G15=1,VLOOKUP(results!F15,teams!B$2:C$69,2,FALSE),""))</f>
        <v>1403</v>
      </c>
      <c r="E15" s="13" t="str">
        <f>IF(results!G15=2,results!E15,IF(results!G15=1,results!F15,""))</f>
        <v>#8 Texas Tech</v>
      </c>
      <c r="F15" s="13" t="str">
        <f t="shared" si="3"/>
        <v>2015_1139_1403</v>
      </c>
      <c r="G15" s="13" t="str">
        <f t="shared" si="4"/>
        <v>1</v>
      </c>
      <c r="H15" s="13" t="str">
        <f t="shared" si="5"/>
        <v>2015_1139_1403,1</v>
      </c>
    </row>
    <row r="16" spans="1:8">
      <c r="A16" s="3" t="str">
        <f>results!B8</f>
        <v>R1W5</v>
      </c>
      <c r="B16" s="12">
        <f>IF(results!G16=1,VLOOKUP(results!E16,teams!B$2:C$69,2,FALSE),IF(results!G16=2,VLOOKUP(results!F16,teams!B$2:C$69,2,FALSE),""))</f>
        <v>1242</v>
      </c>
      <c r="C16" s="13" t="str">
        <f>IF(results!G16=1,results!E16,IF(results!G16=2,results!F16,""))</f>
        <v>#1 Kansas</v>
      </c>
      <c r="D16" s="12">
        <f>IF(results!G16=2,VLOOKUP(results!E16,teams!B$2:C$69,2,FALSE),IF(results!G16=1,VLOOKUP(results!F16,teams!B$2:C$69,2,FALSE),""))</f>
        <v>1122</v>
      </c>
      <c r="E16" s="13" t="str">
        <f>IF(results!G16=2,results!E16,IF(results!G16=1,results!F16,""))</f>
        <v>#16 Austin Peay</v>
      </c>
      <c r="F16" s="13" t="str">
        <f t="shared" si="3"/>
        <v>2015_1122_1242</v>
      </c>
      <c r="G16" s="13" t="str">
        <f t="shared" si="4"/>
        <v>0</v>
      </c>
      <c r="H16" s="13" t="str">
        <f t="shared" si="5"/>
        <v>2015_1122_1242,0</v>
      </c>
    </row>
    <row r="17" spans="1:8">
      <c r="A17" s="3" t="str">
        <f>results!B9</f>
        <v>R1W8</v>
      </c>
      <c r="B17" s="12">
        <f>IF(results!G17=1,VLOOKUP(results!E17,teams!B$2:C$69,2,FALSE),IF(results!G17=2,VLOOKUP(results!F17,teams!B$2:C$69,2,FALSE),""))</f>
        <v>1274</v>
      </c>
      <c r="C17" s="13" t="str">
        <f>IF(results!G17=1,results!E17,IF(results!G17=2,results!F17,""))</f>
        <v>#3 Miami FL</v>
      </c>
      <c r="D17" s="12">
        <f>IF(results!G17=2,VLOOKUP(results!E17,teams!B$2:C$69,2,FALSE),IF(results!G17=1,VLOOKUP(results!F17,teams!B$2:C$69,2,FALSE),""))</f>
        <v>1138</v>
      </c>
      <c r="E17" s="13" t="str">
        <f>IF(results!G17=2,results!E17,IF(results!G17=1,results!F17,""))</f>
        <v>#14 Buffalo</v>
      </c>
      <c r="F17" s="13" t="str">
        <f t="shared" si="3"/>
        <v>2015_1138_1274</v>
      </c>
      <c r="G17" s="13" t="str">
        <f t="shared" si="4"/>
        <v>0</v>
      </c>
      <c r="H17" s="13" t="str">
        <f t="shared" si="5"/>
        <v>2015_1138_1274,0</v>
      </c>
    </row>
    <row r="18" spans="1:8">
      <c r="A18" s="3" t="str">
        <f>results!B10</f>
        <v>R1X1</v>
      </c>
      <c r="B18" s="12">
        <f>IF(results!G18=1,VLOOKUP(results!E18,teams!B$2:C$69,2,FALSE),IF(results!G18=2,VLOOKUP(results!F18,teams!B$2:C$69,2,FALSE),""))</f>
        <v>1455</v>
      </c>
      <c r="C18" s="13" t="str">
        <f>IF(results!G18=1,results!E18,IF(results!G18=2,results!F18,""))</f>
        <v>#11 Wichita St</v>
      </c>
      <c r="D18" s="12">
        <f>IF(results!G18=2,VLOOKUP(results!E18,teams!B$2:C$69,2,FALSE),IF(results!G18=1,VLOOKUP(results!F18,teams!B$2:C$69,2,FALSE),""))</f>
        <v>1112</v>
      </c>
      <c r="E18" s="13" t="str">
        <f>IF(results!G18=2,results!E18,IF(results!G18=1,results!F18,""))</f>
        <v>#6 Arizona</v>
      </c>
      <c r="F18" s="13" t="str">
        <f t="shared" si="3"/>
        <v>2015_1112_1455</v>
      </c>
      <c r="G18" s="13" t="str">
        <f t="shared" si="4"/>
        <v>0</v>
      </c>
      <c r="H18" s="13" t="str">
        <f t="shared" si="5"/>
        <v>2015_1112_1455,0</v>
      </c>
    </row>
    <row r="19" spans="1:8">
      <c r="A19" s="3" t="str">
        <f>results!B11</f>
        <v>R1X3</v>
      </c>
      <c r="B19" s="12">
        <f>IF(results!G19=1,VLOOKUP(results!E19,teams!B$2:C$69,2,FALSE),IF(results!G19=2,VLOOKUP(results!F19,teams!B$2:C$69,2,FALSE),""))</f>
        <v>1163</v>
      </c>
      <c r="C19" s="13" t="str">
        <f>IF(results!G19=1,results!E19,IF(results!G19=2,results!F19,""))</f>
        <v>#9 Connecticut</v>
      </c>
      <c r="D19" s="12">
        <f>IF(results!G19=2,VLOOKUP(results!E19,teams!B$2:C$69,2,FALSE),IF(results!G19=1,VLOOKUP(results!F19,teams!B$2:C$69,2,FALSE),""))</f>
        <v>1160</v>
      </c>
      <c r="E19" s="13" t="str">
        <f>IF(results!G19=2,results!E19,IF(results!G19=1,results!F19,""))</f>
        <v>#8 Colorado</v>
      </c>
      <c r="F19" s="13" t="str">
        <f t="shared" si="3"/>
        <v>2015_1160_1163</v>
      </c>
      <c r="G19" s="13" t="str">
        <f t="shared" si="4"/>
        <v>0</v>
      </c>
      <c r="H19" s="13" t="str">
        <f t="shared" si="5"/>
        <v>2015_1160_1163,0</v>
      </c>
    </row>
    <row r="20" spans="1:8">
      <c r="A20" s="3" t="str">
        <f>results!B30</f>
        <v>R1Y5</v>
      </c>
      <c r="B20" s="12">
        <f>IF(results!G20=1,VLOOKUP(results!E20,teams!B$2:C$69,2,FALSE),IF(results!G20=2,VLOOKUP(results!F20,teams!B$2:C$69,2,FALSE),""))</f>
        <v>1181</v>
      </c>
      <c r="C20" s="13" t="str">
        <f>IF(results!G20=1,results!E20,IF(results!G20=2,results!F20,""))</f>
        <v>#4 Duke</v>
      </c>
      <c r="D20" s="12">
        <f>IF(results!G20=2,VLOOKUP(results!E20,teams!B$2:C$69,2,FALSE),IF(results!G20=1,VLOOKUP(results!F20,teams!B$2:C$69,2,FALSE),""))</f>
        <v>1423</v>
      </c>
      <c r="E20" s="13" t="str">
        <f>IF(results!G20=2,results!E20,IF(results!G20=1,results!F20,""))</f>
        <v>#13 UNC Wilmington</v>
      </c>
      <c r="F20" s="13" t="str">
        <f t="shared" si="3"/>
        <v>2015_1181_1423</v>
      </c>
      <c r="G20" s="13" t="str">
        <f t="shared" si="4"/>
        <v>1</v>
      </c>
      <c r="H20" s="13" t="str">
        <f t="shared" si="5"/>
        <v>2015_1181_1423,1</v>
      </c>
    </row>
    <row r="21" spans="1:8">
      <c r="A21" s="3" t="str">
        <f>results!B31</f>
        <v>R1Y7</v>
      </c>
      <c r="B21" s="12">
        <f>IF(results!G21=1,VLOOKUP(results!E21,teams!B$2:C$69,2,FALSE),IF(results!G21=2,VLOOKUP(results!F21,teams!B$2:C$69,2,FALSE),""))</f>
        <v>1463</v>
      </c>
      <c r="C21" s="13" t="str">
        <f>IF(results!G21=1,results!E21,IF(results!G21=2,results!F21,""))</f>
        <v>#12 Yale</v>
      </c>
      <c r="D21" s="12">
        <f>IF(results!G21=2,VLOOKUP(results!E21,teams!B$2:C$69,2,FALSE),IF(results!G21=1,VLOOKUP(results!F21,teams!B$2:C$69,2,FALSE),""))</f>
        <v>1124</v>
      </c>
      <c r="E21" s="13" t="str">
        <f>IF(results!G21=2,results!E21,IF(results!G21=1,results!F21,""))</f>
        <v>#5 Baylor</v>
      </c>
      <c r="F21" s="13" t="str">
        <f t="shared" si="3"/>
        <v>2015_1124_1463</v>
      </c>
      <c r="G21" s="13" t="str">
        <f t="shared" si="4"/>
        <v>0</v>
      </c>
      <c r="H21" s="13" t="str">
        <f t="shared" si="5"/>
        <v>2015_1124_1463,0</v>
      </c>
    </row>
    <row r="22" spans="1:8">
      <c r="A22" s="3" t="str">
        <f>results!B12</f>
        <v>R1X4</v>
      </c>
      <c r="B22" s="12">
        <f>IF(results!G22=1,VLOOKUP(results!E22,teams!B$2:C$69,2,FALSE),IF(results!G22=2,VLOOKUP(results!F22,teams!B$2:C$69,2,FALSE),""))</f>
        <v>1462</v>
      </c>
      <c r="C22" s="13" t="str">
        <f>IF(results!G22=1,results!E22,IF(results!G22=2,results!F22,""))</f>
        <v>#2 Xavier</v>
      </c>
      <c r="D22" s="12">
        <f>IF(results!G22=2,VLOOKUP(results!E22,teams!B$2:C$69,2,FALSE),IF(results!G22=1,VLOOKUP(results!F22,teams!B$2:C$69,2,FALSE),""))</f>
        <v>1451</v>
      </c>
      <c r="E22" s="13" t="str">
        <f>IF(results!G22=2,results!E22,IF(results!G22=1,results!F22,""))</f>
        <v>#15 Weber St</v>
      </c>
      <c r="F22" s="13" t="str">
        <f t="shared" si="3"/>
        <v>2015_1451_1462</v>
      </c>
      <c r="G22" s="13" t="str">
        <f t="shared" si="4"/>
        <v>0</v>
      </c>
      <c r="H22" s="13" t="str">
        <f t="shared" si="5"/>
        <v>2015_1451_1462,0</v>
      </c>
    </row>
    <row r="23" spans="1:8">
      <c r="A23" s="3" t="str">
        <f>results!B32</f>
        <v>R1Z1</v>
      </c>
      <c r="B23" s="12">
        <f>IF(results!G23=1,VLOOKUP(results!E23,teams!B$2:C$69,2,FALSE),IF(results!G23=2,VLOOKUP(results!F23,teams!B$2:C$69,2,FALSE),""))</f>
        <v>1372</v>
      </c>
      <c r="C23" s="13" t="str">
        <f>IF(results!G23=1,results!E23,IF(results!G23=2,results!F23,""))</f>
        <v>#14 SF Austin</v>
      </c>
      <c r="D23" s="12">
        <f>IF(results!G23=2,VLOOKUP(results!E23,teams!B$2:C$69,2,FALSE),IF(results!G23=1,VLOOKUP(results!F23,teams!B$2:C$69,2,FALSE),""))</f>
        <v>1452</v>
      </c>
      <c r="E23" s="13" t="str">
        <f>IF(results!G23=2,results!E23,IF(results!G23=1,results!F23,""))</f>
        <v>#3 West Virginia</v>
      </c>
      <c r="F23" s="13" t="str">
        <f t="shared" si="3"/>
        <v>2015_1372_1452</v>
      </c>
      <c r="G23" s="13" t="str">
        <f t="shared" si="4"/>
        <v>1</v>
      </c>
      <c r="H23" s="13" t="str">
        <f t="shared" si="5"/>
        <v>2015_1372_1452,1</v>
      </c>
    </row>
    <row r="24" spans="1:8">
      <c r="A24" s="3" t="str">
        <f>results!B13</f>
        <v>R1X5</v>
      </c>
      <c r="B24" s="12">
        <f>IF(results!G24=1,VLOOKUP(results!E24,teams!B$2:C$69,2,FALSE),IF(results!G24=2,VLOOKUP(results!F24,teams!B$2:C$69,2,FALSE),""))</f>
        <v>1323</v>
      </c>
      <c r="C24" s="13" t="str">
        <f>IF(results!G24=1,results!E24,IF(results!G24=2,results!F24,""))</f>
        <v>#6 Notre Dame</v>
      </c>
      <c r="D24" s="12">
        <f>IF(results!G24=2,VLOOKUP(results!E24,teams!B$2:C$69,2,FALSE),IF(results!G24=1,VLOOKUP(results!F24,teams!B$2:C$69,2,FALSE),""))</f>
        <v>1276</v>
      </c>
      <c r="E24" s="13" t="str">
        <f>IF(results!G24=2,results!E24,IF(results!G24=1,results!F24,""))</f>
        <v>#11 Michigan</v>
      </c>
      <c r="F24" s="13" t="str">
        <f t="shared" si="3"/>
        <v>2015_1276_1323</v>
      </c>
      <c r="G24" s="13" t="str">
        <f t="shared" si="4"/>
        <v>0</v>
      </c>
      <c r="H24" s="13" t="str">
        <f t="shared" si="5"/>
        <v>2015_1276_1323,0</v>
      </c>
    </row>
    <row r="25" spans="1:8">
      <c r="A25" s="3" t="str">
        <f>results!B33</f>
        <v>R1Z2</v>
      </c>
      <c r="B25" s="12">
        <f>IF(results!G25=1,VLOOKUP(results!E25,teams!B$2:C$69,2,FALSE),IF(results!G25=2,VLOOKUP(results!F25,teams!B$2:C$69,2,FALSE),""))</f>
        <v>1458</v>
      </c>
      <c r="C25" s="13" t="str">
        <f>IF(results!G25=1,results!E25,IF(results!G25=2,results!F25,""))</f>
        <v>#7 Wisconsin</v>
      </c>
      <c r="D25" s="12">
        <f>IF(results!G25=2,VLOOKUP(results!E25,teams!B$2:C$69,2,FALSE),IF(results!G25=1,VLOOKUP(results!F25,teams!B$2:C$69,2,FALSE),""))</f>
        <v>1338</v>
      </c>
      <c r="E25" s="13" t="str">
        <f>IF(results!G25=2,results!E25,IF(results!G25=1,results!F25,""))</f>
        <v>#10 Pittsburgh</v>
      </c>
      <c r="F25" s="13" t="str">
        <f t="shared" si="3"/>
        <v>2015_1338_1458</v>
      </c>
      <c r="G25" s="13" t="str">
        <f t="shared" si="4"/>
        <v>0</v>
      </c>
      <c r="H25" s="13" t="str">
        <f t="shared" si="5"/>
        <v>2015_1338_1458,0</v>
      </c>
    </row>
    <row r="26" spans="1:8">
      <c r="A26" s="3" t="str">
        <f>results!B34</f>
        <v>R1Z3</v>
      </c>
      <c r="B26" s="12">
        <f>IF(results!G26=1,VLOOKUP(results!E26,teams!B$2:C$69,2,FALSE),IF(results!G26=2,VLOOKUP(results!F26,teams!B$2:C$69,2,FALSE),""))</f>
        <v>1292</v>
      </c>
      <c r="C26" s="13" t="str">
        <f>IF(results!G26=1,results!E26,IF(results!G26=2,results!F26,""))</f>
        <v>#15 MTSU</v>
      </c>
      <c r="D26" s="12">
        <f>IF(results!G26=2,VLOOKUP(results!E26,teams!B$2:C$69,2,FALSE),IF(results!G26=1,VLOOKUP(results!F26,teams!B$2:C$69,2,FALSE),""))</f>
        <v>1277</v>
      </c>
      <c r="E26" s="13" t="str">
        <f>IF(results!G26=2,results!E26,IF(results!G26=1,results!F26,""))</f>
        <v>#2 Michigan St</v>
      </c>
      <c r="F26" s="13" t="str">
        <f t="shared" si="3"/>
        <v>2015_1277_1292</v>
      </c>
      <c r="G26" s="13" t="str">
        <f t="shared" si="4"/>
        <v>0</v>
      </c>
      <c r="H26" s="13" t="str">
        <f t="shared" si="5"/>
        <v>2015_1277_1292,0</v>
      </c>
    </row>
    <row r="27" spans="1:8">
      <c r="A27" s="3" t="str">
        <f>results!B14</f>
        <v>R1X6</v>
      </c>
      <c r="B27" s="12">
        <f>IF(results!G27=1,VLOOKUP(results!E27,teams!B$2:C$69,2,FALSE),IF(results!G27=2,VLOOKUP(results!F27,teams!B$2:C$69,2,FALSE),""))</f>
        <v>1393</v>
      </c>
      <c r="C27" s="13" t="str">
        <f>IF(results!G27=1,results!E27,IF(results!G27=2,results!F27,""))</f>
        <v>#10 Syracuse</v>
      </c>
      <c r="D27" s="12">
        <f>IF(results!G27=2,VLOOKUP(results!E27,teams!B$2:C$69,2,FALSE),IF(results!G27=1,VLOOKUP(results!F27,teams!B$2:C$69,2,FALSE),""))</f>
        <v>1173</v>
      </c>
      <c r="E27" s="13" t="str">
        <f>IF(results!G27=2,results!E27,IF(results!G27=1,results!F27,""))</f>
        <v>#7 Dayton</v>
      </c>
      <c r="F27" s="13" t="str">
        <f t="shared" si="3"/>
        <v>2015_1173_1393</v>
      </c>
      <c r="G27" s="13" t="str">
        <f t="shared" si="4"/>
        <v>0</v>
      </c>
      <c r="H27" s="13" t="str">
        <f t="shared" si="5"/>
        <v>2015_1173_1393,0</v>
      </c>
    </row>
    <row r="28" spans="1:8">
      <c r="A28" s="3" t="str">
        <f>results!B35</f>
        <v>R1Z6</v>
      </c>
      <c r="B28" s="12">
        <f>IF(results!G28=1,VLOOKUP(results!E28,teams!B$2:C$69,2,FALSE),IF(results!G28=2,VLOOKUP(results!F28,teams!B$2:C$69,2,FALSE),""))</f>
        <v>1437</v>
      </c>
      <c r="C28" s="13" t="str">
        <f>IF(results!G28=1,results!E28,IF(results!G28=2,results!F28,""))</f>
        <v>#2 Villanova</v>
      </c>
      <c r="D28" s="12">
        <f>IF(results!G28=2,VLOOKUP(results!E28,teams!B$2:C$69,2,FALSE),IF(results!G28=1,VLOOKUP(results!F28,teams!B$2:C$69,2,FALSE),""))</f>
        <v>1421</v>
      </c>
      <c r="E28" s="13" t="str">
        <f>IF(results!G28=2,results!E28,IF(results!G28=1,results!F28,""))</f>
        <v>#15 UNC Asheville</v>
      </c>
      <c r="F28" s="13" t="str">
        <f t="shared" si="3"/>
        <v>2015_1421_1437</v>
      </c>
      <c r="G28" s="13" t="str">
        <f t="shared" si="4"/>
        <v>0</v>
      </c>
      <c r="H28" s="13" t="str">
        <f t="shared" si="5"/>
        <v>2015_1421_1437,0</v>
      </c>
    </row>
    <row r="29" spans="1:8">
      <c r="A29" s="3" t="str">
        <f>results!B15</f>
        <v>R1X8</v>
      </c>
      <c r="B29" s="12">
        <f>IF(results!G29=1,VLOOKUP(results!E29,teams!B$2:C$69,2,FALSE),IF(results!G29=2,VLOOKUP(results!F29,teams!B$2:C$69,2,FALSE),""))</f>
        <v>1218</v>
      </c>
      <c r="C29" s="13" t="str">
        <f>IF(results!G29=1,results!E29,IF(results!G29=2,results!F29,""))</f>
        <v>#13 Hawaii</v>
      </c>
      <c r="D29" s="12">
        <f>IF(results!G29=2,VLOOKUP(results!E29,teams!B$2:C$69,2,FALSE),IF(results!G29=1,VLOOKUP(results!F29,teams!B$2:C$69,2,FALSE),""))</f>
        <v>1143</v>
      </c>
      <c r="E29" s="13" t="str">
        <f>IF(results!G29=2,results!E29,IF(results!G29=1,results!F29,""))</f>
        <v>#4 California</v>
      </c>
      <c r="F29" s="13" t="str">
        <f t="shared" si="3"/>
        <v>2015_1143_1218</v>
      </c>
      <c r="G29" s="13" t="str">
        <f t="shared" si="4"/>
        <v>0</v>
      </c>
      <c r="H29" s="13" t="str">
        <f t="shared" si="5"/>
        <v>2015_1143_1218,0</v>
      </c>
    </row>
    <row r="30" spans="1:8">
      <c r="A30" s="3" t="str">
        <f>results!B36</f>
        <v>R1Z7</v>
      </c>
      <c r="B30" s="12">
        <f>IF(results!G30=1,VLOOKUP(results!E30,teams!B$2:C$69,2,FALSE),IF(results!G30=2,VLOOKUP(results!F30,teams!B$2:C$69,2,FALSE),""))</f>
        <v>1268</v>
      </c>
      <c r="C30" s="13" t="str">
        <f>IF(results!G30=1,results!E30,IF(results!G30=2,results!F30,""))</f>
        <v>#5 Maryland</v>
      </c>
      <c r="D30" s="12">
        <f>IF(results!G30=2,VLOOKUP(results!E30,teams!B$2:C$69,2,FALSE),IF(results!G30=1,VLOOKUP(results!F30,teams!B$2:C$69,2,FALSE),""))</f>
        <v>1355</v>
      </c>
      <c r="E30" s="13" t="str">
        <f>IF(results!G30=2,results!E30,IF(results!G30=1,results!F30,""))</f>
        <v>#12 S Dakota St</v>
      </c>
      <c r="F30" s="13" t="str">
        <f t="shared" si="3"/>
        <v>2015_1268_1355</v>
      </c>
      <c r="G30" s="13" t="str">
        <f t="shared" si="4"/>
        <v>1</v>
      </c>
      <c r="H30" s="13" t="str">
        <f t="shared" si="5"/>
        <v>2015_1268_1355,1</v>
      </c>
    </row>
    <row r="31" spans="1:8">
      <c r="A31" s="3" t="str">
        <f>results!B16</f>
        <v>R1Y1</v>
      </c>
      <c r="B31" s="12">
        <f>IF(results!G31=1,VLOOKUP(results!E31,teams!B$2:C$69,2,FALSE),IF(results!G31=2,VLOOKUP(results!F31,teams!B$2:C$69,2,FALSE),""))</f>
        <v>1234</v>
      </c>
      <c r="C31" s="13" t="str">
        <f>IF(results!G31=1,results!E31,IF(results!G31=2,results!F31,""))</f>
        <v>#7 Iowa</v>
      </c>
      <c r="D31" s="12">
        <f>IF(results!G31=2,VLOOKUP(results!E31,teams!B$2:C$69,2,FALSE),IF(results!G31=1,VLOOKUP(results!F31,teams!B$2:C$69,2,FALSE),""))</f>
        <v>1396</v>
      </c>
      <c r="E31" s="13" t="str">
        <f>IF(results!G31=2,results!E31,IF(results!G31=1,results!F31,""))</f>
        <v>#10 Temple</v>
      </c>
      <c r="F31" s="13" t="str">
        <f t="shared" si="3"/>
        <v>2015_1234_1396</v>
      </c>
      <c r="G31" s="13" t="str">
        <f t="shared" si="4"/>
        <v>1</v>
      </c>
      <c r="H31" s="13" t="str">
        <f t="shared" si="5"/>
        <v>2015_1234_1396,1</v>
      </c>
    </row>
    <row r="32" spans="1:8">
      <c r="A32" s="3" t="str">
        <f>results!B17</f>
        <v>R1Y3</v>
      </c>
      <c r="B32" s="12">
        <f>IF(results!G32=1,VLOOKUP(results!E32,teams!B$2:C$69,2,FALSE),IF(results!G32=2,VLOOKUP(results!F32,teams!B$2:C$69,2,FALSE),""))</f>
        <v>1332</v>
      </c>
      <c r="C32" s="13" t="str">
        <f>IF(results!G32=1,results!E32,IF(results!G32=2,results!F32,""))</f>
        <v>#1 Oregon</v>
      </c>
      <c r="D32" s="12">
        <f>IF(results!G32=2,VLOOKUP(results!E32,teams!B$2:C$69,2,FALSE),IF(results!G32=1,VLOOKUP(results!F32,teams!B$2:C$69,2,FALSE),""))</f>
        <v>1221</v>
      </c>
      <c r="E32" s="13" t="str">
        <f>IF(results!G32=2,results!E32,IF(results!G32=1,results!F32,""))</f>
        <v>#16 Holy Cross</v>
      </c>
      <c r="F32" s="13" t="str">
        <f t="shared" si="3"/>
        <v>2015_1221_1332</v>
      </c>
      <c r="G32" s="13" t="str">
        <f t="shared" si="4"/>
        <v>0</v>
      </c>
      <c r="H32" s="13" t="str">
        <f t="shared" si="5"/>
        <v>2015_1221_1332,0</v>
      </c>
    </row>
    <row r="33" spans="1:8">
      <c r="A33" s="3" t="str">
        <f>results!B18</f>
        <v>R1Y6</v>
      </c>
      <c r="B33" s="12">
        <f>IF(results!G33=1,VLOOKUP(results!E33,teams!B$2:C$69,2,FALSE),IF(results!G33=2,VLOOKUP(results!F33,teams!B$2:C$69,2,FALSE),""))</f>
        <v>1328</v>
      </c>
      <c r="C33" s="13" t="str">
        <f>IF(results!G33=1,results!E33,IF(results!G33=2,results!F33,""))</f>
        <v>#2 Oklahoma</v>
      </c>
      <c r="D33" s="12">
        <f>IF(results!G33=2,VLOOKUP(results!E33,teams!B$2:C$69,2,FALSE),IF(results!G33=1,VLOOKUP(results!F33,teams!B$2:C$69,2,FALSE),""))</f>
        <v>1167</v>
      </c>
      <c r="E33" s="13" t="str">
        <f>IF(results!G33=2,results!E33,IF(results!G33=1,results!F33,""))</f>
        <v>#15 CS Bakersfield</v>
      </c>
      <c r="F33" s="13" t="str">
        <f t="shared" si="3"/>
        <v>2015_1167_1328</v>
      </c>
      <c r="G33" s="13" t="str">
        <f t="shared" si="4"/>
        <v>0</v>
      </c>
      <c r="H33" s="13" t="str">
        <f t="shared" si="5"/>
        <v>2015_1167_1328,0</v>
      </c>
    </row>
    <row r="34" spans="1:8">
      <c r="A34" s="3" t="str">
        <f>results!B19</f>
        <v>R1Y8</v>
      </c>
      <c r="B34" s="12">
        <f>IF(results!G34=1,VLOOKUP(results!E34,teams!B$2:C$69,2,FALSE),IF(results!G34=2,VLOOKUP(results!F34,teams!B$2:C$69,2,FALSE),""))</f>
        <v>1401</v>
      </c>
      <c r="C34" s="13" t="str">
        <f>IF(results!G34=1,results!E34,IF(results!G34=2,results!F34,""))</f>
        <v>#3 Texas A&amp;M</v>
      </c>
      <c r="D34" s="12">
        <f>IF(results!G34=2,VLOOKUP(results!E34,teams!B$2:C$69,2,FALSE),IF(results!G34=1,VLOOKUP(results!F34,teams!B$2:C$69,2,FALSE),""))</f>
        <v>1453</v>
      </c>
      <c r="E34" s="13" t="str">
        <f>IF(results!G34=2,results!E34,IF(results!G34=1,results!F34,""))</f>
        <v>#14 WI Green Bay</v>
      </c>
      <c r="F34" s="13" t="str">
        <f t="shared" si="3"/>
        <v>2015_1401_1453</v>
      </c>
      <c r="G34" s="13" t="str">
        <f t="shared" si="4"/>
        <v>1</v>
      </c>
      <c r="H34" s="13" t="str">
        <f t="shared" si="5"/>
        <v>2015_1401_1453,1</v>
      </c>
    </row>
    <row r="35" spans="1:8">
      <c r="A35" s="3" t="str">
        <f>results!B20</f>
        <v>R1Z4</v>
      </c>
      <c r="B35" s="12">
        <f>IF(results!G35=1,VLOOKUP(results!E35,teams!B$2:C$69,2,FALSE),IF(results!G35=2,VLOOKUP(results!F35,teams!B$2:C$69,2,FALSE),""))</f>
        <v>1320</v>
      </c>
      <c r="C35" s="13" t="str">
        <f>IF(results!G35=1,results!E35,IF(results!G35=2,results!F35,""))</f>
        <v>#11 Northern Iowa</v>
      </c>
      <c r="D35" s="12">
        <f>IF(results!G35=2,VLOOKUP(results!E35,teams!B$2:C$69,2,FALSE),IF(results!G35=1,VLOOKUP(results!F35,teams!B$2:C$69,2,FALSE),""))</f>
        <v>1400</v>
      </c>
      <c r="E35" s="13" t="str">
        <f>IF(results!G35=2,results!E35,IF(results!G35=1,results!F35,""))</f>
        <v>#6 Texas</v>
      </c>
      <c r="F35" s="13" t="str">
        <f t="shared" si="3"/>
        <v>2015_1320_1400</v>
      </c>
      <c r="G35" s="13" t="str">
        <f t="shared" si="4"/>
        <v>1</v>
      </c>
      <c r="H35" s="13" t="str">
        <f t="shared" si="5"/>
        <v>2015_1320_1400,1</v>
      </c>
    </row>
    <row r="36" spans="1:8">
      <c r="A36" s="3" t="str">
        <f>results!B21</f>
        <v>R1Z5</v>
      </c>
      <c r="B36" s="12">
        <f>IF(results!G36=1,VLOOKUP(results!E36,teams!B$2:C$69,2,FALSE),IF(results!G36=2,VLOOKUP(results!F36,teams!B$2:C$69,2,FALSE),""))</f>
        <v>1433</v>
      </c>
      <c r="C36" s="13" t="str">
        <f>IF(results!G36=1,results!E36,IF(results!G36=2,results!F36,""))</f>
        <v>#10 VA Commonwealth</v>
      </c>
      <c r="D36" s="12">
        <f>IF(results!G36=2,VLOOKUP(results!E36,teams!B$2:C$69,2,FALSE),IF(results!G36=1,VLOOKUP(results!F36,teams!B$2:C$69,2,FALSE),""))</f>
        <v>1333</v>
      </c>
      <c r="E36" s="13" t="str">
        <f>IF(results!G36=2,results!E36,IF(results!G36=1,results!F36,""))</f>
        <v>#7 Oregon St</v>
      </c>
      <c r="F36" s="13" t="str">
        <f t="shared" si="3"/>
        <v>2015_1333_1433</v>
      </c>
      <c r="G36" s="13" t="str">
        <f t="shared" si="4"/>
        <v>0</v>
      </c>
      <c r="H36" s="13" t="str">
        <f t="shared" si="5"/>
        <v>2015_1333_1433,0</v>
      </c>
    </row>
    <row r="37" spans="1:8">
      <c r="A37" s="3" t="str">
        <f>results!B37</f>
        <v>R1Z8</v>
      </c>
      <c r="B37" s="12">
        <f>IF(results!G37=1,VLOOKUP(results!E37,teams!B$2:C$69,2,FALSE),IF(results!G37=2,VLOOKUP(results!F37,teams!B$2:C$69,2,FALSE),""))</f>
        <v>1386</v>
      </c>
      <c r="C37" s="13" t="str">
        <f>IF(results!G37=1,results!E37,IF(results!G37=2,results!F37,""))</f>
        <v>#8 St Joseph's PA</v>
      </c>
      <c r="D37" s="12">
        <f>IF(results!G37=2,VLOOKUP(results!E37,teams!B$2:C$69,2,FALSE),IF(results!G37=1,VLOOKUP(results!F37,teams!B$2:C$69,2,FALSE),""))</f>
        <v>1153</v>
      </c>
      <c r="E37" s="13" t="str">
        <f>IF(results!G37=2,results!E37,IF(results!G37=1,results!F37,""))</f>
        <v>#9 Cincinnati</v>
      </c>
      <c r="F37" s="13" t="str">
        <f t="shared" si="3"/>
        <v>2015_1153_1386</v>
      </c>
      <c r="G37" s="13" t="str">
        <f t="shared" si="4"/>
        <v>0</v>
      </c>
      <c r="H37" s="13" t="str">
        <f t="shared" si="5"/>
        <v>2015_1153_1386,0</v>
      </c>
    </row>
    <row r="38" spans="1:8">
      <c r="A38" s="3" t="str">
        <f>results!B38</f>
        <v>R2W1</v>
      </c>
      <c r="B38" s="12">
        <f>IF(results!G38=1,VLOOKUP(results!E38,teams!B$2:C$69,2,FALSE),IF(results!G38=2,VLOOKUP(results!F38,teams!B$2:C$69,2,FALSE),""))</f>
        <v>1314</v>
      </c>
      <c r="C38" s="13" t="str">
        <f>IF(results!G38=1,results!E38,IF(results!G38=2,results!F38,""))</f>
        <v>#1 North Carolina</v>
      </c>
      <c r="D38" s="12">
        <f>IF(results!G38=2,VLOOKUP(results!E38,teams!B$2:C$69,2,FALSE),IF(results!G38=1,VLOOKUP(results!F38,teams!B$2:C$69,2,FALSE),""))</f>
        <v>1344</v>
      </c>
      <c r="E38" s="13" t="str">
        <f>IF(results!G38=2,results!E38,IF(results!G38=1,results!F38,""))</f>
        <v>#9 Providence</v>
      </c>
      <c r="F38" s="13" t="str">
        <f t="shared" si="3"/>
        <v>2015_1314_1344</v>
      </c>
      <c r="G38" s="13" t="str">
        <f t="shared" si="4"/>
        <v>1</v>
      </c>
      <c r="H38" s="13" t="str">
        <f t="shared" si="5"/>
        <v>2015_1314_1344,1</v>
      </c>
    </row>
    <row r="39" spans="1:8">
      <c r="A39" s="3" t="str">
        <f>results!B46</f>
        <v>R2W2</v>
      </c>
      <c r="B39" s="12">
        <f>IF(results!G39=1,VLOOKUP(results!E39,teams!B$2:C$69,2,FALSE),IF(results!G39=2,VLOOKUP(results!F39,teams!B$2:C$69,2,FALSE),""))</f>
        <v>1231</v>
      </c>
      <c r="C39" s="13" t="str">
        <f>IF(results!G39=1,results!E39,IF(results!G39=2,results!F39,""))</f>
        <v>#5 Indiana</v>
      </c>
      <c r="D39" s="12">
        <f>IF(results!G39=2,VLOOKUP(results!E39,teams!B$2:C$69,2,FALSE),IF(results!G39=1,VLOOKUP(results!F39,teams!B$2:C$69,2,FALSE),""))</f>
        <v>1246</v>
      </c>
      <c r="E39" s="13" t="str">
        <f>IF(results!G39=2,results!E39,IF(results!G39=1,results!F39,""))</f>
        <v>#4 Kentucky</v>
      </c>
      <c r="F39" s="13" t="str">
        <f t="shared" si="3"/>
        <v>2015_1231_1246</v>
      </c>
      <c r="G39" s="13" t="str">
        <f t="shared" si="4"/>
        <v>1</v>
      </c>
      <c r="H39" s="13" t="str">
        <f t="shared" si="5"/>
        <v>2015_1231_1246,1</v>
      </c>
    </row>
    <row r="40" spans="1:8">
      <c r="A40" s="3" t="str">
        <f>results!B47</f>
        <v>R2W3</v>
      </c>
      <c r="B40" s="12">
        <f>IF(results!G40=1,VLOOKUP(results!E40,teams!B$2:C$69,2,FALSE),IF(results!G40=2,VLOOKUP(results!F40,teams!B$2:C$69,2,FALSE),""))</f>
        <v>1438</v>
      </c>
      <c r="C40" s="13" t="str">
        <f>IF(results!G40=1,results!E40,IF(results!G40=2,results!F40,""))</f>
        <v>#1 Virginia</v>
      </c>
      <c r="D40" s="12">
        <f>IF(results!G40=2,VLOOKUP(results!E40,teams!B$2:C$69,2,FALSE),IF(results!G40=1,VLOOKUP(results!F40,teams!B$2:C$69,2,FALSE),""))</f>
        <v>1139</v>
      </c>
      <c r="E40" s="13" t="str">
        <f>IF(results!G40=2,results!E40,IF(results!G40=1,results!F40,""))</f>
        <v>#9 Butler</v>
      </c>
      <c r="F40" s="13" t="str">
        <f t="shared" si="3"/>
        <v>2015_1139_1438</v>
      </c>
      <c r="G40" s="13" t="str">
        <f t="shared" si="4"/>
        <v>0</v>
      </c>
      <c r="H40" s="13" t="str">
        <f t="shared" si="5"/>
        <v>2015_1139_1438,0</v>
      </c>
    </row>
    <row r="41" spans="1:8">
      <c r="A41" s="3" t="str">
        <f>results!B48</f>
        <v>R2X2</v>
      </c>
      <c r="B41" s="12">
        <f>IF(results!G41=1,VLOOKUP(results!E41,teams!B$2:C$69,2,FALSE),IF(results!G41=2,VLOOKUP(results!F41,teams!B$2:C$69,2,FALSE),""))</f>
        <v>1211</v>
      </c>
      <c r="C41" s="13" t="str">
        <f>IF(results!G41=1,results!E41,IF(results!G41=2,results!F41,""))</f>
        <v>#11 Gonzaga</v>
      </c>
      <c r="D41" s="12">
        <f>IF(results!G41=2,VLOOKUP(results!E41,teams!B$2:C$69,2,FALSE),IF(results!G41=1,VLOOKUP(results!F41,teams!B$2:C$69,2,FALSE),""))</f>
        <v>1428</v>
      </c>
      <c r="E41" s="13" t="str">
        <f>IF(results!G41=2,results!E41,IF(results!G41=1,results!F41,""))</f>
        <v>#3 Utah</v>
      </c>
      <c r="F41" s="13" t="str">
        <f t="shared" si="3"/>
        <v>2015_1211_1428</v>
      </c>
      <c r="G41" s="13" t="str">
        <f t="shared" si="4"/>
        <v>1</v>
      </c>
      <c r="H41" s="13" t="str">
        <f t="shared" si="5"/>
        <v>2015_1211_1428,1</v>
      </c>
    </row>
    <row r="42" spans="1:8">
      <c r="A42" s="3" t="str">
        <f>results!B49</f>
        <v>R2Y2</v>
      </c>
      <c r="B42" s="12">
        <f>IF(results!G42=1,VLOOKUP(results!E42,teams!B$2:C$69,2,FALSE),IF(results!G42=2,VLOOKUP(results!F42,teams!B$2:C$69,2,FALSE),""))</f>
        <v>1235</v>
      </c>
      <c r="C42" s="13" t="str">
        <f>IF(results!G42=1,results!E42,IF(results!G42=2,results!F42,""))</f>
        <v>#4 Iowa St</v>
      </c>
      <c r="D42" s="12">
        <f>IF(results!G42=2,VLOOKUP(results!E42,teams!B$2:C$69,2,FALSE),IF(results!G42=1,VLOOKUP(results!F42,teams!B$2:C$69,2,FALSE),""))</f>
        <v>1114</v>
      </c>
      <c r="E42" s="13" t="str">
        <f>IF(results!G42=2,results!E42,IF(results!G42=1,results!F42,""))</f>
        <v>#12 Ark Little Rock</v>
      </c>
      <c r="F42" s="13" t="str">
        <f t="shared" si="3"/>
        <v>2015_1114_1235</v>
      </c>
      <c r="G42" s="13" t="str">
        <f t="shared" si="4"/>
        <v>0</v>
      </c>
      <c r="H42" s="13" t="str">
        <f t="shared" si="5"/>
        <v>2015_1114_1235,0</v>
      </c>
    </row>
    <row r="43" spans="1:8">
      <c r="A43" s="3" t="str">
        <f>results!B50</f>
        <v>R2Y4</v>
      </c>
      <c r="B43" s="12">
        <f>IF(results!G43=1,VLOOKUP(results!E43,teams!B$2:C$69,2,FALSE),IF(results!G43=2,VLOOKUP(results!F43,teams!B$2:C$69,2,FALSE),""))</f>
        <v>1242</v>
      </c>
      <c r="C43" s="13" t="str">
        <f>IF(results!G43=1,results!E43,IF(results!G43=2,results!F43,""))</f>
        <v>#1 Kansas</v>
      </c>
      <c r="D43" s="12">
        <f>IF(results!G43=2,VLOOKUP(results!E43,teams!B$2:C$69,2,FALSE),IF(results!G43=1,VLOOKUP(results!F43,teams!B$2:C$69,2,FALSE),""))</f>
        <v>1163</v>
      </c>
      <c r="E43" s="13" t="str">
        <f>IF(results!G43=2,results!E43,IF(results!G43=1,results!F43,""))</f>
        <v>#9 Connecticut</v>
      </c>
      <c r="F43" s="13" t="str">
        <f t="shared" si="3"/>
        <v>2015_1163_1242</v>
      </c>
      <c r="G43" s="13" t="str">
        <f t="shared" si="4"/>
        <v>0</v>
      </c>
      <c r="H43" s="13" t="str">
        <f t="shared" si="5"/>
        <v>2015_1163_1242,0</v>
      </c>
    </row>
    <row r="44" spans="1:8">
      <c r="A44" s="3" t="str">
        <f>results!B39</f>
        <v>R2W4</v>
      </c>
      <c r="B44" s="12">
        <f>IF(results!G44=1,VLOOKUP(results!E44,teams!B$2:C$69,2,FALSE),IF(results!G44=2,VLOOKUP(results!F44,teams!B$2:C$69,2,FALSE),""))</f>
        <v>1274</v>
      </c>
      <c r="C44" s="13" t="str">
        <f>IF(results!G44=1,results!E44,IF(results!G44=2,results!F44,""))</f>
        <v>#3 Miami FL</v>
      </c>
      <c r="D44" s="12">
        <f>IF(results!G44=2,VLOOKUP(results!E44,teams!B$2:C$69,2,FALSE),IF(results!G44=1,VLOOKUP(results!F44,teams!B$2:C$69,2,FALSE),""))</f>
        <v>1455</v>
      </c>
      <c r="E44" s="13" t="str">
        <f>IF(results!G44=2,results!E44,IF(results!G44=1,results!F44,""))</f>
        <v>#11 Wichita St</v>
      </c>
      <c r="F44" s="13" t="str">
        <f t="shared" si="3"/>
        <v>2015_1274_1455</v>
      </c>
      <c r="G44" s="13" t="str">
        <f t="shared" si="4"/>
        <v>1</v>
      </c>
      <c r="H44" s="13" t="str">
        <f t="shared" si="5"/>
        <v>2015_1274_1455,1</v>
      </c>
    </row>
    <row r="45" spans="1:8">
      <c r="A45" s="3" t="str">
        <f>results!B40</f>
        <v>R2X1</v>
      </c>
      <c r="B45" s="12">
        <f>IF(results!G45=1,VLOOKUP(results!E45,teams!B$2:C$69,2,FALSE),IF(results!G45=2,VLOOKUP(results!F45,teams!B$2:C$69,2,FALSE),""))</f>
        <v>1181</v>
      </c>
      <c r="C45" s="13" t="str">
        <f>IF(results!G45=1,results!E45,IF(results!G45=2,results!F45,""))</f>
        <v>#4 Duke</v>
      </c>
      <c r="D45" s="12">
        <f>IF(results!G45=2,VLOOKUP(results!E45,teams!B$2:C$69,2,FALSE),IF(results!G45=1,VLOOKUP(results!F45,teams!B$2:C$69,2,FALSE),""))</f>
        <v>1463</v>
      </c>
      <c r="E45" s="13" t="str">
        <f>IF(results!G45=2,results!E45,IF(results!G45=1,results!F45,""))</f>
        <v>#12 Yale</v>
      </c>
      <c r="F45" s="13" t="str">
        <f t="shared" si="3"/>
        <v>2015_1181_1463</v>
      </c>
      <c r="G45" s="13" t="str">
        <f t="shared" si="4"/>
        <v>1</v>
      </c>
      <c r="H45" s="13" t="str">
        <f t="shared" si="5"/>
        <v>2015_1181_1463,1</v>
      </c>
    </row>
    <row r="46" spans="1:8">
      <c r="A46" s="3" t="str">
        <f>results!B41</f>
        <v>R2X3</v>
      </c>
      <c r="B46" s="12">
        <f>IF(results!G46=1,VLOOKUP(results!E46,teams!B$2:C$69,2,FALSE),IF(results!G46=2,VLOOKUP(results!F46,teams!B$2:C$69,2,FALSE),""))</f>
        <v>1458</v>
      </c>
      <c r="C46" s="13" t="str">
        <f>IF(results!G46=1,results!E46,IF(results!G46=2,results!F46,""))</f>
        <v>#7 Wisconsin</v>
      </c>
      <c r="D46" s="12">
        <f>IF(results!G46=2,VLOOKUP(results!E46,teams!B$2:C$69,2,FALSE),IF(results!G46=1,VLOOKUP(results!F46,teams!B$2:C$69,2,FALSE),""))</f>
        <v>1462</v>
      </c>
      <c r="E46" s="13" t="str">
        <f>IF(results!G46=2,results!E46,IF(results!G46=1,results!F46,""))</f>
        <v>#2 Xavier</v>
      </c>
      <c r="F46" s="13" t="str">
        <f t="shared" si="3"/>
        <v>2015_1458_1462</v>
      </c>
      <c r="G46" s="13" t="str">
        <f t="shared" si="4"/>
        <v>1</v>
      </c>
      <c r="H46" s="13" t="str">
        <f t="shared" si="5"/>
        <v>2015_1458_1462,1</v>
      </c>
    </row>
    <row r="47" spans="1:8">
      <c r="A47" s="3" t="str">
        <f>results!B51</f>
        <v>R2Z1</v>
      </c>
      <c r="B47" s="12">
        <f>IF(results!G47=1,VLOOKUP(results!E47,teams!B$2:C$69,2,FALSE),IF(results!G47=2,VLOOKUP(results!F47,teams!B$2:C$69,2,FALSE),""))</f>
        <v>1323</v>
      </c>
      <c r="C47" s="13" t="str">
        <f>IF(results!G47=1,results!E47,IF(results!G47=2,results!F47,""))</f>
        <v>#6 Notre Dame</v>
      </c>
      <c r="D47" s="12">
        <f>IF(results!G47=2,VLOOKUP(results!E47,teams!B$2:C$69,2,FALSE),IF(results!G47=1,VLOOKUP(results!F47,teams!B$2:C$69,2,FALSE),""))</f>
        <v>1372</v>
      </c>
      <c r="E47" s="13" t="str">
        <f>IF(results!G47=2,results!E47,IF(results!G47=1,results!F47,""))</f>
        <v>#14 SF Austin</v>
      </c>
      <c r="F47" s="13" t="str">
        <f t="shared" si="3"/>
        <v>2015_1323_1372</v>
      </c>
      <c r="G47" s="13" t="str">
        <f t="shared" si="4"/>
        <v>1</v>
      </c>
      <c r="H47" s="13" t="str">
        <f t="shared" si="5"/>
        <v>2015_1323_1372,1</v>
      </c>
    </row>
    <row r="48" spans="1:8">
      <c r="A48" s="3" t="str">
        <f>results!B42</f>
        <v>R2X4</v>
      </c>
      <c r="B48" s="12">
        <f>IF(results!G48=1,VLOOKUP(results!E48,teams!B$2:C$69,2,FALSE),IF(results!G48=2,VLOOKUP(results!F48,teams!B$2:C$69,2,FALSE),""))</f>
        <v>1393</v>
      </c>
      <c r="C48" s="13" t="str">
        <f>IF(results!G48=1,results!E48,IF(results!G48=2,results!F48,""))</f>
        <v>#10 Syracuse</v>
      </c>
      <c r="D48" s="12">
        <f>IF(results!G48=2,VLOOKUP(results!E48,teams!B$2:C$69,2,FALSE),IF(results!G48=1,VLOOKUP(results!F48,teams!B$2:C$69,2,FALSE),""))</f>
        <v>1292</v>
      </c>
      <c r="E48" s="13" t="str">
        <f>IF(results!G48=2,results!E48,IF(results!G48=1,results!F48,""))</f>
        <v>#15 MTSU</v>
      </c>
      <c r="F48" s="13" t="str">
        <f t="shared" si="3"/>
        <v>2015_1292_1393</v>
      </c>
      <c r="G48" s="13" t="str">
        <f t="shared" si="4"/>
        <v>0</v>
      </c>
      <c r="H48" s="13" t="str">
        <f t="shared" si="5"/>
        <v>2015_1292_1393,0</v>
      </c>
    </row>
    <row r="49" spans="1:8">
      <c r="A49" s="3" t="str">
        <f>results!B52</f>
        <v>R2Z2</v>
      </c>
      <c r="B49" s="12">
        <f>IF(results!G49=1,VLOOKUP(results!E49,teams!B$2:C$69,2,FALSE),IF(results!G49=2,VLOOKUP(results!F49,teams!B$2:C$69,2,FALSE),""))</f>
        <v>1437</v>
      </c>
      <c r="C49" s="13" t="str">
        <f>IF(results!G49=1,results!E49,IF(results!G49=2,results!F49,""))</f>
        <v>#2 Villanova</v>
      </c>
      <c r="D49" s="12">
        <f>IF(results!G49=2,VLOOKUP(results!E49,teams!B$2:C$69,2,FALSE),IF(results!G49=1,VLOOKUP(results!F49,teams!B$2:C$69,2,FALSE),""))</f>
        <v>1234</v>
      </c>
      <c r="E49" s="13" t="str">
        <f>IF(results!G49=2,results!E49,IF(results!G49=1,results!F49,""))</f>
        <v>#7 Iowa</v>
      </c>
      <c r="F49" s="13" t="str">
        <f t="shared" si="3"/>
        <v>2015_1234_1437</v>
      </c>
      <c r="G49" s="13" t="str">
        <f t="shared" si="4"/>
        <v>0</v>
      </c>
      <c r="H49" s="13" t="str">
        <f t="shared" si="5"/>
        <v>2015_1234_1437,0</v>
      </c>
    </row>
    <row r="50" spans="1:8">
      <c r="A50" s="3" t="str">
        <f>results!B53</f>
        <v>R2Z3</v>
      </c>
      <c r="B50" s="12">
        <f>IF(results!G50=1,VLOOKUP(results!E50,teams!B$2:C$69,2,FALSE),IF(results!G50=2,VLOOKUP(results!F50,teams!B$2:C$69,2,FALSE),""))</f>
        <v>1268</v>
      </c>
      <c r="C50" s="13" t="str">
        <f>IF(results!G50=1,results!E50,IF(results!G50=2,results!F50,""))</f>
        <v>#5 Maryland</v>
      </c>
      <c r="D50" s="12">
        <f>IF(results!G50=2,VLOOKUP(results!E50,teams!B$2:C$69,2,FALSE),IF(results!G50=1,VLOOKUP(results!F50,teams!B$2:C$69,2,FALSE),""))</f>
        <v>1218</v>
      </c>
      <c r="E50" s="13" t="str">
        <f>IF(results!G50=2,results!E50,IF(results!G50=1,results!F50,""))</f>
        <v>#13 Hawaii</v>
      </c>
      <c r="F50" s="13" t="str">
        <f t="shared" si="3"/>
        <v>2015_1218_1268</v>
      </c>
      <c r="G50" s="13" t="str">
        <f t="shared" si="4"/>
        <v>0</v>
      </c>
      <c r="H50" s="13" t="str">
        <f t="shared" si="5"/>
        <v>2015_1218_1268,0</v>
      </c>
    </row>
    <row r="51" spans="1:8">
      <c r="A51" s="3" t="str">
        <f>results!B43</f>
        <v>R2Y1</v>
      </c>
      <c r="B51" s="12">
        <f>IF(results!G51=1,VLOOKUP(results!E51,teams!B$2:C$69,2,FALSE),IF(results!G51=2,VLOOKUP(results!F51,teams!B$2:C$69,2,FALSE),""))</f>
        <v>1332</v>
      </c>
      <c r="C51" s="13" t="str">
        <f>IF(results!G51=1,results!E51,IF(results!G51=2,results!F51,""))</f>
        <v>#1 Oregon</v>
      </c>
      <c r="D51" s="12">
        <f>IF(results!G51=2,VLOOKUP(results!E51,teams!B$2:C$69,2,FALSE),IF(results!G51=1,VLOOKUP(results!F51,teams!B$2:C$69,2,FALSE),""))</f>
        <v>1386</v>
      </c>
      <c r="E51" s="13" t="str">
        <f>IF(results!G51=2,results!E51,IF(results!G51=1,results!F51,""))</f>
        <v>#8 St Joseph's PA</v>
      </c>
      <c r="F51" s="13" t="str">
        <f t="shared" si="3"/>
        <v>2015_1332_1386</v>
      </c>
      <c r="G51" s="13" t="str">
        <f t="shared" si="4"/>
        <v>1</v>
      </c>
      <c r="H51" s="13" t="str">
        <f t="shared" si="5"/>
        <v>2015_1332_1386,1</v>
      </c>
    </row>
    <row r="52" spans="1:8">
      <c r="A52" s="3" t="str">
        <f>results!B44</f>
        <v>R2Y3</v>
      </c>
      <c r="B52" s="12">
        <f>IF(results!G52=1,VLOOKUP(results!E52,teams!B$2:C$69,2,FALSE),IF(results!G52=2,VLOOKUP(results!F52,teams!B$2:C$69,2,FALSE),""))</f>
        <v>1328</v>
      </c>
      <c r="C52" s="13" t="str">
        <f>IF(results!G52=1,results!E52,IF(results!G52=2,results!F52,""))</f>
        <v>#2 Oklahoma</v>
      </c>
      <c r="D52" s="12">
        <f>IF(results!G52=2,VLOOKUP(results!E52,teams!B$2:C$69,2,FALSE),IF(results!G52=1,VLOOKUP(results!F52,teams!B$2:C$69,2,FALSE),""))</f>
        <v>1433</v>
      </c>
      <c r="E52" s="13" t="str">
        <f>IF(results!G52=2,results!E52,IF(results!G52=1,results!F52,""))</f>
        <v>#10 VA Commonwealth</v>
      </c>
      <c r="F52" s="13" t="str">
        <f t="shared" si="3"/>
        <v>2015_1328_1433</v>
      </c>
      <c r="G52" s="13" t="str">
        <f t="shared" si="4"/>
        <v>1</v>
      </c>
      <c r="H52" s="13" t="str">
        <f t="shared" si="5"/>
        <v>2015_1328_1433,1</v>
      </c>
    </row>
    <row r="53" spans="1:8">
      <c r="A53" s="3" t="str">
        <f>results!B45</f>
        <v>R2Z4</v>
      </c>
      <c r="B53" s="12">
        <f>IF(results!G53=1,VLOOKUP(results!E53,teams!B$2:C$69,2,FALSE),IF(results!G53=2,VLOOKUP(results!F53,teams!B$2:C$69,2,FALSE),""))</f>
        <v>1401</v>
      </c>
      <c r="C53" s="13" t="str">
        <f>IF(results!G53=1,results!E53,IF(results!G53=2,results!F53,""))</f>
        <v>#3 Texas A&amp;M</v>
      </c>
      <c r="D53" s="12">
        <f>IF(results!G53=2,VLOOKUP(results!E53,teams!B$2:C$69,2,FALSE),IF(results!G53=1,VLOOKUP(results!F53,teams!B$2:C$69,2,FALSE),""))</f>
        <v>1320</v>
      </c>
      <c r="E53" s="13" t="str">
        <f>IF(results!G53=2,results!E53,IF(results!G53=1,results!F53,""))</f>
        <v>#11 Northern Iowa</v>
      </c>
      <c r="F53" s="13" t="str">
        <f t="shared" si="3"/>
        <v>2015_1320_1401</v>
      </c>
      <c r="G53" s="13" t="str">
        <f t="shared" si="4"/>
        <v>0</v>
      </c>
      <c r="H53" s="13" t="str">
        <f t="shared" si="5"/>
        <v>2015_1320_1401,0</v>
      </c>
    </row>
    <row r="54" spans="1:8">
      <c r="A54" s="3" t="str">
        <f>results!B58</f>
        <v>R3W1</v>
      </c>
      <c r="B54" s="12">
        <f>IF(results!G54=1,VLOOKUP(results!E54,teams!B$2:C$69,2,FALSE),IF(results!G54=2,VLOOKUP(results!F54,teams!B$2:C$69,2,FALSE),""))</f>
        <v>1242</v>
      </c>
      <c r="C54" s="13" t="str">
        <f>IF(results!G54=1,results!E54,IF(results!G54=2,results!F54,""))</f>
        <v>#1 Kansas</v>
      </c>
      <c r="D54" s="12">
        <f>IF(results!G54=2,VLOOKUP(results!E54,teams!B$2:C$69,2,FALSE),IF(results!G54=1,VLOOKUP(results!F54,teams!B$2:C$69,2,FALSE),""))</f>
        <v>1268</v>
      </c>
      <c r="E54" s="13" t="str">
        <f>IF(results!G54=2,results!E54,IF(results!G54=1,results!F54,""))</f>
        <v>#5 Maryland</v>
      </c>
      <c r="F54" s="13" t="str">
        <f t="shared" si="3"/>
        <v>2015_1242_1268</v>
      </c>
      <c r="G54" s="13" t="str">
        <f t="shared" si="4"/>
        <v>1</v>
      </c>
      <c r="H54" s="13" t="str">
        <f t="shared" si="5"/>
        <v>2015_1242_1268,1</v>
      </c>
    </row>
    <row r="55" spans="1:8">
      <c r="A55" s="3" t="str">
        <f>results!B59</f>
        <v>R3W2</v>
      </c>
      <c r="B55" s="12">
        <f>IF(results!G55=1,VLOOKUP(results!E55,teams!B$2:C$69,2,FALSE),IF(results!G55=2,VLOOKUP(results!F55,teams!B$2:C$69,2,FALSE),""))</f>
        <v>1437</v>
      </c>
      <c r="C55" s="13" t="str">
        <f>IF(results!G55=1,results!E55,IF(results!G55=2,results!F55,""))</f>
        <v>#2 Villanova</v>
      </c>
      <c r="D55" s="12">
        <f>IF(results!G55=2,VLOOKUP(results!E55,teams!B$2:C$69,2,FALSE),IF(results!G55=1,VLOOKUP(results!F55,teams!B$2:C$69,2,FALSE),""))</f>
        <v>1274</v>
      </c>
      <c r="E55" s="13" t="str">
        <f>IF(results!G55=2,results!E55,IF(results!G55=1,results!F55,""))</f>
        <v>#3 Miami FL</v>
      </c>
      <c r="F55" s="13" t="str">
        <f t="shared" si="3"/>
        <v>2015_1274_1437</v>
      </c>
      <c r="G55" s="13" t="str">
        <f t="shared" si="4"/>
        <v>0</v>
      </c>
      <c r="H55" s="13" t="str">
        <f t="shared" si="5"/>
        <v>2015_1274_1437,0</v>
      </c>
    </row>
    <row r="56" spans="1:8">
      <c r="A56" s="3" t="str">
        <f>results!B60</f>
        <v>R3X1</v>
      </c>
      <c r="B56" s="12">
        <f>IF(results!G56=1,VLOOKUP(results!E56,teams!B$2:C$69,2,FALSE),IF(results!G56=2,VLOOKUP(results!F56,teams!B$2:C$69,2,FALSE),""))</f>
        <v>1332</v>
      </c>
      <c r="C56" s="13" t="str">
        <f>IF(results!G56=1,results!E56,IF(results!G56=2,results!F56,""))</f>
        <v>#1 Oregon</v>
      </c>
      <c r="D56" s="12">
        <f>IF(results!G56=2,VLOOKUP(results!E56,teams!B$2:C$69,2,FALSE),IF(results!G56=1,VLOOKUP(results!F56,teams!B$2:C$69,2,FALSE),""))</f>
        <v>1181</v>
      </c>
      <c r="E56" s="13" t="str">
        <f>IF(results!G56=2,results!E56,IF(results!G56=1,results!F56,""))</f>
        <v>#4 Duke</v>
      </c>
      <c r="F56" s="13" t="str">
        <f t="shared" si="3"/>
        <v>2015_1181_1332</v>
      </c>
      <c r="G56" s="13" t="str">
        <f t="shared" si="4"/>
        <v>0</v>
      </c>
      <c r="H56" s="13" t="str">
        <f t="shared" si="5"/>
        <v>2015_1181_1332,0</v>
      </c>
    </row>
    <row r="57" spans="1:8">
      <c r="A57" s="3" t="str">
        <f>results!B61</f>
        <v>R3X2</v>
      </c>
      <c r="B57" s="12">
        <f>IF(results!G57=1,VLOOKUP(results!E57,teams!B$2:C$69,2,FALSE),IF(results!G57=2,VLOOKUP(results!F57,teams!B$2:C$69,2,FALSE),""))</f>
        <v>1328</v>
      </c>
      <c r="C57" s="13" t="str">
        <f>IF(results!G57=1,results!E57,IF(results!G57=2,results!F57,""))</f>
        <v>#2 Oklahoma</v>
      </c>
      <c r="D57" s="12">
        <f>IF(results!G57=2,VLOOKUP(results!E57,teams!B$2:C$69,2,FALSE),IF(results!G57=1,VLOOKUP(results!F57,teams!B$2:C$69,2,FALSE),""))</f>
        <v>1401</v>
      </c>
      <c r="E57" s="13" t="str">
        <f>IF(results!G57=2,results!E57,IF(results!G57=1,results!F57,""))</f>
        <v>#3 Texas A&amp;M</v>
      </c>
      <c r="F57" s="13" t="str">
        <f t="shared" si="3"/>
        <v>2015_1328_1401</v>
      </c>
      <c r="G57" s="13" t="str">
        <f t="shared" si="4"/>
        <v>1</v>
      </c>
      <c r="H57" s="13" t="str">
        <f t="shared" si="5"/>
        <v>2015_1328_1401,1</v>
      </c>
    </row>
    <row r="58" spans="1:8">
      <c r="A58" s="3" t="str">
        <f>results!B54</f>
        <v>R3Y1</v>
      </c>
      <c r="B58" s="12">
        <f>IF(results!G58=1,VLOOKUP(results!E58,teams!B$2:C$69,2,FALSE),IF(results!G58=2,VLOOKUP(results!F58,teams!B$2:C$69,2,FALSE),""))</f>
        <v>1314</v>
      </c>
      <c r="C58" s="13" t="str">
        <f>IF(results!G58=1,results!E58,IF(results!G58=2,results!F58,""))</f>
        <v>#1 North Carolina</v>
      </c>
      <c r="D58" s="12">
        <f>IF(results!G58=2,VLOOKUP(results!E58,teams!B$2:C$69,2,FALSE),IF(results!G58=1,VLOOKUP(results!F58,teams!B$2:C$69,2,FALSE),""))</f>
        <v>1231</v>
      </c>
      <c r="E58" s="13" t="str">
        <f>IF(results!G58=2,results!E58,IF(results!G58=1,results!F58,""))</f>
        <v>#5 Indiana</v>
      </c>
      <c r="F58" s="13" t="str">
        <f t="shared" si="3"/>
        <v>2015_1231_1314</v>
      </c>
      <c r="G58" s="13" t="str">
        <f t="shared" si="4"/>
        <v>0</v>
      </c>
      <c r="H58" s="13" t="str">
        <f t="shared" si="5"/>
        <v>2015_1231_1314,0</v>
      </c>
    </row>
    <row r="59" spans="1:8">
      <c r="A59" s="3" t="str">
        <f>results!B55</f>
        <v>R3Y2</v>
      </c>
      <c r="B59" s="12">
        <f>IF(results!G59=1,VLOOKUP(results!E59,teams!B$2:C$69,2,FALSE),IF(results!G59=2,VLOOKUP(results!F59,teams!B$2:C$69,2,FALSE),""))</f>
        <v>1323</v>
      </c>
      <c r="C59" s="13" t="str">
        <f>IF(results!G59=1,results!E59,IF(results!G59=2,results!F59,""))</f>
        <v>#6 Notre Dame</v>
      </c>
      <c r="D59" s="12">
        <f>IF(results!G59=2,VLOOKUP(results!E59,teams!B$2:C$69,2,FALSE),IF(results!G59=1,VLOOKUP(results!F59,teams!B$2:C$69,2,FALSE),""))</f>
        <v>1458</v>
      </c>
      <c r="E59" s="13" t="str">
        <f>IF(results!G59=2,results!E59,IF(results!G59=1,results!F59,""))</f>
        <v>#7 Wisconsin</v>
      </c>
      <c r="F59" s="13" t="str">
        <f t="shared" si="3"/>
        <v>2015_1323_1458</v>
      </c>
      <c r="G59" s="13" t="str">
        <f t="shared" si="4"/>
        <v>1</v>
      </c>
      <c r="H59" s="13" t="str">
        <f t="shared" si="5"/>
        <v>2015_1323_1458,1</v>
      </c>
    </row>
    <row r="60" spans="1:8">
      <c r="A60" s="3" t="str">
        <f>results!B56</f>
        <v>R3Z1</v>
      </c>
      <c r="B60" s="12">
        <f>IF(results!G60=1,VLOOKUP(results!E60,teams!B$2:C$69,2,FALSE),IF(results!G60=2,VLOOKUP(results!F60,teams!B$2:C$69,2,FALSE),""))</f>
        <v>1438</v>
      </c>
      <c r="C60" s="13" t="str">
        <f>IF(results!G60=1,results!E60,IF(results!G60=2,results!F60,""))</f>
        <v>#1 Virginia</v>
      </c>
      <c r="D60" s="12">
        <f>IF(results!G60=2,VLOOKUP(results!E60,teams!B$2:C$69,2,FALSE),IF(results!G60=1,VLOOKUP(results!F60,teams!B$2:C$69,2,FALSE),""))</f>
        <v>1235</v>
      </c>
      <c r="E60" s="13" t="str">
        <f>IF(results!G60=2,results!E60,IF(results!G60=1,results!F60,""))</f>
        <v>#4 Iowa St</v>
      </c>
      <c r="F60" s="13" t="str">
        <f t="shared" si="3"/>
        <v>2015_1235_1438</v>
      </c>
      <c r="G60" s="13" t="str">
        <f t="shared" si="4"/>
        <v>0</v>
      </c>
      <c r="H60" s="13" t="str">
        <f t="shared" si="5"/>
        <v>2015_1235_1438,0</v>
      </c>
    </row>
    <row r="61" spans="1:8">
      <c r="A61" s="3" t="str">
        <f>results!B57</f>
        <v>R3Z2</v>
      </c>
      <c r="B61" s="12">
        <f>IF(results!G61=1,VLOOKUP(results!E61,teams!B$2:C$69,2,FALSE),IF(results!G61=2,VLOOKUP(results!F61,teams!B$2:C$69,2,FALSE),""))</f>
        <v>1393</v>
      </c>
      <c r="C61" s="13" t="str">
        <f>IF(results!G61=1,results!E61,IF(results!G61=2,results!F61,""))</f>
        <v>#10 Syracuse</v>
      </c>
      <c r="D61" s="12">
        <f>IF(results!G61=2,VLOOKUP(results!E61,teams!B$2:C$69,2,FALSE),IF(results!G61=1,VLOOKUP(results!F61,teams!B$2:C$69,2,FALSE),""))</f>
        <v>1211</v>
      </c>
      <c r="E61" s="13" t="str">
        <f>IF(results!G61=2,results!E61,IF(results!G61=1,results!F61,""))</f>
        <v>#11 Gonzaga</v>
      </c>
      <c r="F61" s="13" t="str">
        <f t="shared" si="3"/>
        <v>2015_1211_1393</v>
      </c>
      <c r="G61" s="13" t="str">
        <f t="shared" si="4"/>
        <v>0</v>
      </c>
      <c r="H61" s="13" t="str">
        <f t="shared" si="5"/>
        <v>2015_1211_1393,0</v>
      </c>
    </row>
    <row r="62" spans="1:8">
      <c r="A62" s="3" t="str">
        <f>results!B64</f>
        <v>R4W1</v>
      </c>
      <c r="B62" s="12">
        <f>IF(results!G62=1,VLOOKUP(results!E62,teams!B$2:C$69,2,FALSE),IF(results!G62=2,VLOOKUP(results!F62,teams!B$2:C$69,2,FALSE),""))</f>
        <v>1437</v>
      </c>
      <c r="C62" s="13" t="str">
        <f>IF(results!G62=1,results!E62,IF(results!G62=2,results!F62,""))</f>
        <v>#2 Villanova</v>
      </c>
      <c r="D62" s="12">
        <f>IF(results!G62=2,VLOOKUP(results!E62,teams!B$2:C$69,2,FALSE),IF(results!G62=1,VLOOKUP(results!F62,teams!B$2:C$69,2,FALSE),""))</f>
        <v>1242</v>
      </c>
      <c r="E62" s="13" t="str">
        <f>IF(results!G62=2,results!E62,IF(results!G62=1,results!F62,""))</f>
        <v>#1 Kansas</v>
      </c>
      <c r="F62" s="13" t="str">
        <f t="shared" si="3"/>
        <v>2015_1242_1437</v>
      </c>
      <c r="G62" s="13" t="str">
        <f t="shared" si="4"/>
        <v>0</v>
      </c>
      <c r="H62" s="13" t="str">
        <f t="shared" si="5"/>
        <v>2015_1242_1437,0</v>
      </c>
    </row>
    <row r="63" spans="1:8">
      <c r="A63" s="3" t="str">
        <f>results!B65</f>
        <v>R4X1</v>
      </c>
      <c r="B63" s="12">
        <f>IF(results!G63=1,VLOOKUP(results!E63,teams!B$2:C$69,2,FALSE),IF(results!G63=2,VLOOKUP(results!F63,teams!B$2:C$69,2,FALSE),""))</f>
        <v>1328</v>
      </c>
      <c r="C63" s="13" t="str">
        <f>IF(results!G63=1,results!E63,IF(results!G63=2,results!F63,""))</f>
        <v>#2 Oklahoma</v>
      </c>
      <c r="D63" s="12">
        <f>IF(results!G63=2,VLOOKUP(results!E63,teams!B$2:C$69,2,FALSE),IF(results!G63=1,VLOOKUP(results!F63,teams!B$2:C$69,2,FALSE),""))</f>
        <v>1332</v>
      </c>
      <c r="E63" s="13" t="str">
        <f>IF(results!G63=2,results!E63,IF(results!G63=1,results!F63,""))</f>
        <v>#1 Oregon</v>
      </c>
      <c r="F63" s="13" t="str">
        <f t="shared" si="3"/>
        <v>2015_1328_1332</v>
      </c>
      <c r="G63" s="13" t="str">
        <f t="shared" si="4"/>
        <v>1</v>
      </c>
      <c r="H63" s="13" t="str">
        <f t="shared" si="5"/>
        <v>2015_1328_1332,1</v>
      </c>
    </row>
    <row r="64" spans="1:8">
      <c r="A64" s="3" t="str">
        <f>results!B62</f>
        <v>R4Y1</v>
      </c>
      <c r="B64" s="12">
        <f>IF(results!G64=1,VLOOKUP(results!E64,teams!B$2:C$69,2,FALSE),IF(results!G64=2,VLOOKUP(results!F64,teams!B$2:C$69,2,FALSE),""))</f>
        <v>1314</v>
      </c>
      <c r="C64" s="13" t="str">
        <f>IF(results!G64=1,results!E64,IF(results!G64=2,results!F64,""))</f>
        <v>#1 North Carolina</v>
      </c>
      <c r="D64" s="12">
        <f>IF(results!G64=2,VLOOKUP(results!E64,teams!B$2:C$69,2,FALSE),IF(results!G64=1,VLOOKUP(results!F64,teams!B$2:C$69,2,FALSE),""))</f>
        <v>1323</v>
      </c>
      <c r="E64" s="13" t="str">
        <f>IF(results!G64=2,results!E64,IF(results!G64=1,results!F64,""))</f>
        <v>#6 Notre Dame</v>
      </c>
      <c r="F64" s="13" t="str">
        <f t="shared" si="3"/>
        <v>2015_1314_1323</v>
      </c>
      <c r="G64" s="13" t="str">
        <f t="shared" si="4"/>
        <v>1</v>
      </c>
      <c r="H64" s="13" t="str">
        <f t="shared" si="5"/>
        <v>2015_1314_1323,1</v>
      </c>
    </row>
    <row r="65" spans="1:8">
      <c r="A65" s="3" t="str">
        <f>results!B63</f>
        <v>R4Z1</v>
      </c>
      <c r="B65" s="12">
        <f>IF(results!G65=1,VLOOKUP(results!E65,teams!B$2:C$69,2,FALSE),IF(results!G65=2,VLOOKUP(results!F65,teams!B$2:C$69,2,FALSE),""))</f>
        <v>1393</v>
      </c>
      <c r="C65" s="13" t="str">
        <f>IF(results!G65=1,results!E65,IF(results!G65=2,results!F65,""))</f>
        <v>#10 Syracuse</v>
      </c>
      <c r="D65" s="12">
        <f>IF(results!G65=2,VLOOKUP(results!E65,teams!B$2:C$69,2,FALSE),IF(results!G65=1,VLOOKUP(results!F65,teams!B$2:C$69,2,FALSE),""))</f>
        <v>1438</v>
      </c>
      <c r="E65" s="13" t="str">
        <f>IF(results!G65=2,results!E65,IF(results!G65=1,results!F65,""))</f>
        <v>#1 Virginia</v>
      </c>
      <c r="F65" s="13" t="str">
        <f t="shared" si="3"/>
        <v>2015_1393_1438</v>
      </c>
      <c r="G65" s="13" t="str">
        <f t="shared" si="4"/>
        <v>1</v>
      </c>
      <c r="H65" s="13" t="str">
        <f t="shared" si="5"/>
        <v>2015_1393_1438,1</v>
      </c>
    </row>
    <row r="66" spans="1:8">
      <c r="A66" s="3" t="str">
        <f>results!B66</f>
        <v>R5WX</v>
      </c>
      <c r="B66" s="12">
        <f>IF(results!G66=1,VLOOKUP(results!E66,teams!B$2:C$69,2,FALSE),IF(results!G66=2,VLOOKUP(results!F66,teams!B$2:C$69,2,FALSE),""))</f>
        <v>1314</v>
      </c>
      <c r="C66" s="13" t="str">
        <f>IF(results!G66=1,results!E66,IF(results!G66=2,results!F66,""))</f>
        <v>#1 North Carolina</v>
      </c>
      <c r="D66" s="12">
        <f>IF(results!G66=2,VLOOKUP(results!E66,teams!B$2:C$69,2,FALSE),IF(results!G66=1,VLOOKUP(results!F66,teams!B$2:C$69,2,FALSE),""))</f>
        <v>1393</v>
      </c>
      <c r="E66" s="13" t="str">
        <f>IF(results!G66=2,results!E66,IF(results!G66=1,results!F66,""))</f>
        <v>#10 Syracuse</v>
      </c>
      <c r="F66" s="13" t="str">
        <f t="shared" si="3"/>
        <v>2015_1314_1393</v>
      </c>
      <c r="G66" s="13" t="str">
        <f t="shared" si="4"/>
        <v>1</v>
      </c>
      <c r="H66" s="13" t="str">
        <f t="shared" si="5"/>
        <v>2015_1314_1393,1</v>
      </c>
    </row>
    <row r="67" spans="1:8">
      <c r="A67" s="3" t="str">
        <f>results!B67</f>
        <v>R5YZ</v>
      </c>
      <c r="B67" s="12">
        <f>IF(results!G67=1,VLOOKUP(results!E67,teams!B$2:C$69,2,FALSE),IF(results!G67=2,VLOOKUP(results!F67,teams!B$2:C$69,2,FALSE),""))</f>
        <v>1437</v>
      </c>
      <c r="C67" s="13" t="str">
        <f>IF(results!G67=1,results!E67,IF(results!G67=2,results!F67,""))</f>
        <v>#2 Villanova</v>
      </c>
      <c r="D67" s="12">
        <f>IF(results!G67=2,VLOOKUP(results!E67,teams!B$2:C$69,2,FALSE),IF(results!G67=1,VLOOKUP(results!F67,teams!B$2:C$69,2,FALSE),""))</f>
        <v>1328</v>
      </c>
      <c r="E67" s="13" t="str">
        <f>IF(results!G67=2,results!E67,IF(results!G67=1,results!F67,""))</f>
        <v>#2 Oklahoma</v>
      </c>
      <c r="F67" s="13" t="str">
        <f t="shared" ref="F67:F68" si="6">IF(B67=D67,"",IF(B67&lt;D67,"2015_"&amp;B67&amp;"_"&amp;D67,"2015_"&amp;D67&amp;"_"&amp;B67))</f>
        <v>2015_1328_1437</v>
      </c>
      <c r="G67" s="13" t="str">
        <f t="shared" ref="G67:G68" si="7">IF(B67=D67,"",IF(B67&lt;D67,"1","0"))</f>
        <v>0</v>
      </c>
      <c r="H67" s="13" t="str">
        <f t="shared" ref="H67:H68" si="8">IF(B67=D67,"",IF(B67&lt;D67,"2015_"&amp;B67&amp;"_"&amp;D67&amp;",1","2015_"&amp;D67&amp;"_"&amp;B67&amp;",0"))</f>
        <v>2015_1328_1437,0</v>
      </c>
    </row>
    <row r="68" spans="1:8">
      <c r="A68" s="3" t="str">
        <f>results!B68</f>
        <v>R6CH</v>
      </c>
      <c r="B68" s="12">
        <f>IF(results!G68=1,VLOOKUP(results!E68,teams!B$2:C$69,2,FALSE),IF(results!G68=2,VLOOKUP(results!F68,teams!B$2:C$69,2,FALSE),""))</f>
        <v>1437</v>
      </c>
      <c r="C68" s="13" t="str">
        <f>IF(results!G68=1,results!E68,IF(results!G68=2,results!F68,""))</f>
        <v>#2 Villanova</v>
      </c>
      <c r="D68" s="12">
        <f>IF(results!G68=2,VLOOKUP(results!E68,teams!B$2:C$69,2,FALSE),IF(results!G68=1,VLOOKUP(results!F68,teams!B$2:C$69,2,FALSE),""))</f>
        <v>1314</v>
      </c>
      <c r="E68" s="13" t="str">
        <f>IF(results!G68=2,results!E68,IF(results!G68=1,results!F68,""))</f>
        <v>#1 North Carolina</v>
      </c>
      <c r="F68" s="13" t="str">
        <f t="shared" si="6"/>
        <v>2015_1314_1437</v>
      </c>
      <c r="G68" s="13" t="str">
        <f t="shared" si="7"/>
        <v>0</v>
      </c>
      <c r="H68" s="13" t="str">
        <f t="shared" si="8"/>
        <v>2015_1314_1437,0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baseColWidth="10" defaultRowHeight="14" x14ac:dyDescent="0"/>
  <cols>
    <col min="1" max="1" width="5.83203125" bestFit="1" customWidth="1"/>
    <col min="2" max="2" width="14.1640625" bestFit="1" customWidth="1"/>
    <col min="3" max="3" width="5.5" bestFit="1" customWidth="1"/>
  </cols>
  <sheetData>
    <row r="1" spans="1:3">
      <c r="A1" t="s">
        <v>147</v>
      </c>
      <c r="B1" t="s">
        <v>145</v>
      </c>
      <c r="C1" t="s">
        <v>146</v>
      </c>
    </row>
    <row r="2" spans="1:3">
      <c r="A2" t="str">
        <f>results!M2</f>
        <v>W16</v>
      </c>
      <c r="B2" t="str">
        <f>results!N2</f>
        <v>2016_1192_1195</v>
      </c>
      <c r="C2">
        <f>results!O2</f>
        <v>0</v>
      </c>
    </row>
    <row r="3" spans="1:3">
      <c r="A3" t="str">
        <f>results!M3</f>
        <v>Y11</v>
      </c>
      <c r="B3" t="str">
        <f>results!N3</f>
        <v>2016_1435_1455</v>
      </c>
      <c r="C3">
        <f>results!O3</f>
        <v>0</v>
      </c>
    </row>
    <row r="4" spans="1:3">
      <c r="A4" t="str">
        <f>results!M4</f>
        <v>W11</v>
      </c>
      <c r="B4" t="str">
        <f>results!N4</f>
        <v>2016_1276_1409</v>
      </c>
      <c r="C4">
        <f>results!O4</f>
        <v>1</v>
      </c>
    </row>
    <row r="5" spans="1:3">
      <c r="A5" t="str">
        <f>results!M5</f>
        <v>Z16</v>
      </c>
      <c r="B5" t="str">
        <f>results!N5</f>
        <v>2016_1221_1380</v>
      </c>
      <c r="C5">
        <f>results!O5</f>
        <v>1</v>
      </c>
    </row>
    <row r="6" spans="1:3">
      <c r="A6" t="str">
        <f>results!M6</f>
        <v>R1W1</v>
      </c>
      <c r="B6" t="str">
        <f>results!N6</f>
        <v>2016_1195_1314</v>
      </c>
      <c r="C6">
        <f>results!O6</f>
        <v>0</v>
      </c>
    </row>
    <row r="7" spans="1:3">
      <c r="A7" t="str">
        <f>results!M7</f>
        <v>R1W4</v>
      </c>
      <c r="B7" t="str">
        <f>results!N7</f>
        <v>2016_1246_1392</v>
      </c>
      <c r="C7">
        <f>results!O7</f>
        <v>1</v>
      </c>
    </row>
    <row r="8" spans="1:3">
      <c r="A8" t="str">
        <f>results!M8</f>
        <v>R1W5</v>
      </c>
      <c r="B8" t="str">
        <f>results!N8</f>
        <v>2016_1151_1231</v>
      </c>
      <c r="C8">
        <f>results!O8</f>
        <v>0</v>
      </c>
    </row>
    <row r="9" spans="1:3">
      <c r="A9" t="str">
        <f>results!M9</f>
        <v>R1W8</v>
      </c>
      <c r="B9" t="str">
        <f>results!N9</f>
        <v>2016_1344_1425</v>
      </c>
      <c r="C9">
        <f>results!O9</f>
        <v>1</v>
      </c>
    </row>
    <row r="10" spans="1:3">
      <c r="A10" t="str">
        <f>results!M10</f>
        <v>R1X1</v>
      </c>
      <c r="B10" t="str">
        <f>results!N10</f>
        <v>2016_1214_1438</v>
      </c>
      <c r="C10">
        <f>results!O10</f>
        <v>0</v>
      </c>
    </row>
    <row r="11" spans="1:3">
      <c r="A11" t="str">
        <f>results!M11</f>
        <v>R1X3</v>
      </c>
      <c r="B11" t="str">
        <f>results!N11</f>
        <v>2016_1201_1428</v>
      </c>
      <c r="C11">
        <f>results!O11</f>
        <v>0</v>
      </c>
    </row>
    <row r="12" spans="1:3">
      <c r="A12" t="str">
        <f>results!M12</f>
        <v>R1X4</v>
      </c>
      <c r="B12" t="str">
        <f>results!N12</f>
        <v>2016_1233_1235</v>
      </c>
      <c r="C12">
        <f>results!O12</f>
        <v>0</v>
      </c>
    </row>
    <row r="13" spans="1:3">
      <c r="A13" t="str">
        <f>results!M13</f>
        <v>R1X5</v>
      </c>
      <c r="B13" t="str">
        <f>results!N13</f>
        <v>2016_1114_1345</v>
      </c>
      <c r="C13">
        <f>results!O13</f>
        <v>1</v>
      </c>
    </row>
    <row r="14" spans="1:3">
      <c r="A14" t="str">
        <f>results!M14</f>
        <v>R1X6</v>
      </c>
      <c r="B14" t="str">
        <f>results!N14</f>
        <v>2016_1211_1371</v>
      </c>
      <c r="C14">
        <f>results!O14</f>
        <v>1</v>
      </c>
    </row>
    <row r="15" spans="1:3">
      <c r="A15" t="str">
        <f>results!M15</f>
        <v>R1X8</v>
      </c>
      <c r="B15" t="str">
        <f>results!N15</f>
        <v>2016_1139_1403</v>
      </c>
      <c r="C15">
        <f>results!O15</f>
        <v>1</v>
      </c>
    </row>
    <row r="16" spans="1:3">
      <c r="A16" t="str">
        <f>results!M16</f>
        <v>R1Y1</v>
      </c>
      <c r="B16" t="str">
        <f>results!N16</f>
        <v>2016_1122_1242</v>
      </c>
      <c r="C16">
        <f>results!O16</f>
        <v>0</v>
      </c>
    </row>
    <row r="17" spans="1:3">
      <c r="A17" t="str">
        <f>results!M17</f>
        <v>R1Y3</v>
      </c>
      <c r="B17" t="str">
        <f>results!N17</f>
        <v>2016_1138_1274</v>
      </c>
      <c r="C17">
        <f>results!O17</f>
        <v>0</v>
      </c>
    </row>
    <row r="18" spans="1:3">
      <c r="A18" t="str">
        <f>results!M18</f>
        <v>R1Y6</v>
      </c>
      <c r="B18" t="str">
        <f>results!N18</f>
        <v>2016_1112_1455</v>
      </c>
      <c r="C18">
        <f>results!O18</f>
        <v>0</v>
      </c>
    </row>
    <row r="19" spans="1:3">
      <c r="A19" t="str">
        <f>results!M19</f>
        <v>R1Y8</v>
      </c>
      <c r="B19" t="str">
        <f>results!N19</f>
        <v>2016_1160_1163</v>
      </c>
      <c r="C19">
        <f>results!O19</f>
        <v>0</v>
      </c>
    </row>
    <row r="20" spans="1:3">
      <c r="A20" t="str">
        <f>results!M20</f>
        <v>R1Z4</v>
      </c>
      <c r="B20" t="str">
        <f>results!N20</f>
        <v>2016_1181_1423</v>
      </c>
      <c r="C20">
        <f>results!O20</f>
        <v>1</v>
      </c>
    </row>
    <row r="21" spans="1:3">
      <c r="A21" t="str">
        <f>results!M21</f>
        <v>R1Z5</v>
      </c>
      <c r="B21" t="str">
        <f>results!N21</f>
        <v>2016_1124_1463</v>
      </c>
      <c r="C21">
        <f>results!O21</f>
        <v>0</v>
      </c>
    </row>
    <row r="22" spans="1:3">
      <c r="A22" t="str">
        <f>results!M22</f>
        <v>R1W2</v>
      </c>
      <c r="B22" t="str">
        <f>results!N22</f>
        <v>2016_1451_1462</v>
      </c>
      <c r="C22">
        <f>results!O22</f>
        <v>0</v>
      </c>
    </row>
    <row r="23" spans="1:3">
      <c r="A23" t="str">
        <f>results!M23</f>
        <v>R1W3</v>
      </c>
      <c r="B23" t="str">
        <f>results!N23</f>
        <v>2016_1372_1452</v>
      </c>
      <c r="C23">
        <f>results!O23</f>
        <v>1</v>
      </c>
    </row>
    <row r="24" spans="1:3">
      <c r="A24" t="str">
        <f>results!M24</f>
        <v>R1W6</v>
      </c>
      <c r="B24" t="str">
        <f>results!N24</f>
        <v>2016_1276_1323</v>
      </c>
      <c r="C24">
        <f>results!O24</f>
        <v>0</v>
      </c>
    </row>
    <row r="25" spans="1:3">
      <c r="A25" t="str">
        <f>results!M25</f>
        <v>R1W7</v>
      </c>
      <c r="B25" t="str">
        <f>results!N25</f>
        <v>2016_1338_1458</v>
      </c>
      <c r="C25">
        <f>results!O25</f>
        <v>0</v>
      </c>
    </row>
    <row r="26" spans="1:3">
      <c r="A26" t="str">
        <f>results!M26</f>
        <v>R1X2</v>
      </c>
      <c r="B26" t="str">
        <f>results!N26</f>
        <v>2016_1277_1292</v>
      </c>
      <c r="C26">
        <f>results!O26</f>
        <v>0</v>
      </c>
    </row>
    <row r="27" spans="1:3">
      <c r="A27" t="str">
        <f>results!M27</f>
        <v>R1X7</v>
      </c>
      <c r="B27" t="str">
        <f>results!N27</f>
        <v>2016_1173_1393</v>
      </c>
      <c r="C27">
        <f>results!O27</f>
        <v>0</v>
      </c>
    </row>
    <row r="28" spans="1:3">
      <c r="A28" t="str">
        <f>results!M28</f>
        <v>R1Y2</v>
      </c>
      <c r="B28" t="str">
        <f>results!N28</f>
        <v>2016_1421_1437</v>
      </c>
      <c r="C28">
        <f>results!O28</f>
        <v>0</v>
      </c>
    </row>
    <row r="29" spans="1:3">
      <c r="A29" t="str">
        <f>results!M29</f>
        <v>R1Y4</v>
      </c>
      <c r="B29" t="str">
        <f>results!N29</f>
        <v>2016_1143_1218</v>
      </c>
      <c r="C29">
        <f>results!O29</f>
        <v>0</v>
      </c>
    </row>
    <row r="30" spans="1:3">
      <c r="A30" t="str">
        <f>results!M30</f>
        <v>R1Y5</v>
      </c>
      <c r="B30" t="str">
        <f>results!N30</f>
        <v>2016_1268_1355</v>
      </c>
      <c r="C30">
        <f>results!O30</f>
        <v>1</v>
      </c>
    </row>
    <row r="31" spans="1:3">
      <c r="A31" t="str">
        <f>results!M31</f>
        <v>R1Y7</v>
      </c>
      <c r="B31" t="str">
        <f>results!N31</f>
        <v>2016_1234_1396</v>
      </c>
      <c r="C31">
        <f>results!O31</f>
        <v>1</v>
      </c>
    </row>
    <row r="32" spans="1:3">
      <c r="A32" t="str">
        <f>results!M32</f>
        <v>R1Z1</v>
      </c>
      <c r="B32" t="str">
        <f>results!N32</f>
        <v>2016_1221_1332</v>
      </c>
      <c r="C32">
        <f>results!O32</f>
        <v>0</v>
      </c>
    </row>
    <row r="33" spans="1:3">
      <c r="A33" t="str">
        <f>results!M33</f>
        <v>R1Z2</v>
      </c>
      <c r="B33" t="str">
        <f>results!N33</f>
        <v>2016_1167_1328</v>
      </c>
      <c r="C33">
        <f>results!O33</f>
        <v>0</v>
      </c>
    </row>
    <row r="34" spans="1:3">
      <c r="A34" t="str">
        <f>results!M34</f>
        <v>R1Z3</v>
      </c>
      <c r="B34" t="str">
        <f>results!N34</f>
        <v>2016_1401_1453</v>
      </c>
      <c r="C34">
        <f>results!O34</f>
        <v>1</v>
      </c>
    </row>
    <row r="35" spans="1:3">
      <c r="A35" t="str">
        <f>results!M35</f>
        <v>R1Z6</v>
      </c>
      <c r="B35" t="str">
        <f>results!N35</f>
        <v>2016_1320_1400</v>
      </c>
      <c r="C35">
        <f>results!O35</f>
        <v>1</v>
      </c>
    </row>
    <row r="36" spans="1:3">
      <c r="A36" t="str">
        <f>results!M36</f>
        <v>R1Z7</v>
      </c>
      <c r="B36" t="str">
        <f>results!N36</f>
        <v>2016_1333_1433</v>
      </c>
      <c r="C36">
        <f>results!O36</f>
        <v>0</v>
      </c>
    </row>
    <row r="37" spans="1:3">
      <c r="A37" t="str">
        <f>results!M37</f>
        <v>R1Z8</v>
      </c>
      <c r="B37" t="str">
        <f>results!N37</f>
        <v>2016_1153_1386</v>
      </c>
      <c r="C37">
        <f>results!O37</f>
        <v>0</v>
      </c>
    </row>
    <row r="38" spans="1:3">
      <c r="A38" t="str">
        <f>results!M38</f>
        <v>R2W1</v>
      </c>
      <c r="B38" t="str">
        <f>results!N38</f>
        <v>2016_1314_1344</v>
      </c>
      <c r="C38">
        <f>results!O38</f>
        <v>1</v>
      </c>
    </row>
    <row r="39" spans="1:3">
      <c r="A39" t="str">
        <f>results!M39</f>
        <v>R2W4</v>
      </c>
      <c r="B39" t="str">
        <f>results!N39</f>
        <v>2016_1231_1246</v>
      </c>
      <c r="C39">
        <f>results!O39</f>
        <v>1</v>
      </c>
    </row>
    <row r="40" spans="1:3">
      <c r="A40" t="str">
        <f>results!M40</f>
        <v>R2X1</v>
      </c>
      <c r="B40" t="str">
        <f>results!N40</f>
        <v>2016_1139_1438</v>
      </c>
      <c r="C40">
        <f>results!O40</f>
        <v>0</v>
      </c>
    </row>
    <row r="41" spans="1:3">
      <c r="A41" t="str">
        <f>results!M41</f>
        <v>R2X3</v>
      </c>
      <c r="B41" t="str">
        <f>results!N41</f>
        <v>2016_1211_1428</v>
      </c>
      <c r="C41">
        <f>results!O41</f>
        <v>1</v>
      </c>
    </row>
    <row r="42" spans="1:3">
      <c r="A42" t="str">
        <f>results!M42</f>
        <v>R2X4</v>
      </c>
      <c r="B42" t="str">
        <f>results!N42</f>
        <v>2016_1114_1235</v>
      </c>
      <c r="C42">
        <f>results!O42</f>
        <v>0</v>
      </c>
    </row>
    <row r="43" spans="1:3">
      <c r="A43" t="str">
        <f>results!M43</f>
        <v>R2Y1</v>
      </c>
      <c r="B43" t="str">
        <f>results!N43</f>
        <v>2016_1163_1242</v>
      </c>
      <c r="C43">
        <f>results!O43</f>
        <v>0</v>
      </c>
    </row>
    <row r="44" spans="1:3">
      <c r="A44" t="str">
        <f>results!M44</f>
        <v>R2Y3</v>
      </c>
      <c r="B44" t="str">
        <f>results!N44</f>
        <v>2016_1274_1455</v>
      </c>
      <c r="C44">
        <f>results!O44</f>
        <v>1</v>
      </c>
    </row>
    <row r="45" spans="1:3">
      <c r="A45" t="str">
        <f>results!M45</f>
        <v>R2Z4</v>
      </c>
      <c r="B45" t="str">
        <f>results!N45</f>
        <v>2016_1181_1463</v>
      </c>
      <c r="C45">
        <f>results!O45</f>
        <v>1</v>
      </c>
    </row>
    <row r="46" spans="1:3">
      <c r="A46" t="str">
        <f>results!M46</f>
        <v>R2W2</v>
      </c>
      <c r="B46" t="str">
        <f>results!N46</f>
        <v>2016_1458_1462</v>
      </c>
      <c r="C46">
        <f>results!O46</f>
        <v>1</v>
      </c>
    </row>
    <row r="47" spans="1:3">
      <c r="A47" t="str">
        <f>results!M47</f>
        <v>R2W3</v>
      </c>
      <c r="B47" t="str">
        <f>results!N47</f>
        <v>2016_1323_1372</v>
      </c>
      <c r="C47">
        <f>results!O47</f>
        <v>1</v>
      </c>
    </row>
    <row r="48" spans="1:3">
      <c r="A48" t="str">
        <f>results!M48</f>
        <v>R2X2</v>
      </c>
      <c r="B48" t="str">
        <f>results!N48</f>
        <v>2016_1292_1393</v>
      </c>
      <c r="C48">
        <f>results!O48</f>
        <v>0</v>
      </c>
    </row>
    <row r="49" spans="1:3">
      <c r="A49" t="str">
        <f>results!M49</f>
        <v>R2Y2</v>
      </c>
      <c r="B49" t="str">
        <f>results!N49</f>
        <v>2016_1234_1437</v>
      </c>
      <c r="C49">
        <f>results!O49</f>
        <v>0</v>
      </c>
    </row>
    <row r="50" spans="1:3">
      <c r="A50" t="str">
        <f>results!M50</f>
        <v>R2Y4</v>
      </c>
      <c r="B50" t="str">
        <f>results!N50</f>
        <v>2016_1218_1268</v>
      </c>
      <c r="C50">
        <f>results!O50</f>
        <v>0</v>
      </c>
    </row>
    <row r="51" spans="1:3">
      <c r="A51" t="str">
        <f>results!M51</f>
        <v>R2Z1</v>
      </c>
      <c r="B51" t="str">
        <f>results!N51</f>
        <v>2016_1332_1386</v>
      </c>
      <c r="C51">
        <f>results!O51</f>
        <v>1</v>
      </c>
    </row>
    <row r="52" spans="1:3">
      <c r="A52" t="str">
        <f>results!M52</f>
        <v>R2Z2</v>
      </c>
      <c r="B52" t="str">
        <f>results!N52</f>
        <v>2016_1328_1433</v>
      </c>
      <c r="C52">
        <f>results!O52</f>
        <v>1</v>
      </c>
    </row>
    <row r="53" spans="1:3">
      <c r="A53" t="str">
        <f>results!M53</f>
        <v>R2Z3</v>
      </c>
      <c r="B53" t="str">
        <f>results!N53</f>
        <v>2016_1320_1401</v>
      </c>
      <c r="C53">
        <f>results!O53</f>
        <v>0</v>
      </c>
    </row>
    <row r="54" spans="1:3">
      <c r="A54" t="str">
        <f>results!M54</f>
        <v>R3Y1</v>
      </c>
      <c r="B54" t="str">
        <f>results!N54</f>
        <v>2016_1242_1268</v>
      </c>
      <c r="C54">
        <f>results!O54</f>
        <v>1</v>
      </c>
    </row>
    <row r="55" spans="1:3">
      <c r="A55" t="str">
        <f>results!M55</f>
        <v>R3Y2</v>
      </c>
      <c r="B55" t="str">
        <f>results!N55</f>
        <v>2016_1274_1437</v>
      </c>
      <c r="C55">
        <f>results!O55</f>
        <v>0</v>
      </c>
    </row>
    <row r="56" spans="1:3">
      <c r="A56" t="str">
        <f>results!M56</f>
        <v>R3Z1</v>
      </c>
      <c r="B56" t="str">
        <f>results!N56</f>
        <v>2016_1181_1332</v>
      </c>
      <c r="C56">
        <f>results!O56</f>
        <v>0</v>
      </c>
    </row>
    <row r="57" spans="1:3">
      <c r="A57" t="str">
        <f>results!M57</f>
        <v>R3Z2</v>
      </c>
      <c r="B57" t="str">
        <f>results!N57</f>
        <v>2016_1328_1401</v>
      </c>
      <c r="C57">
        <f>results!O57</f>
        <v>1</v>
      </c>
    </row>
    <row r="58" spans="1:3">
      <c r="A58" t="str">
        <f>results!M58</f>
        <v>R3W1</v>
      </c>
      <c r="B58" t="str">
        <f>results!N58</f>
        <v>2016_1231_1314</v>
      </c>
      <c r="C58">
        <f>results!O58</f>
        <v>0</v>
      </c>
    </row>
    <row r="59" spans="1:3">
      <c r="A59" t="str">
        <f>results!M59</f>
        <v>R3W2</v>
      </c>
      <c r="B59" t="str">
        <f>results!N59</f>
        <v>2016_1323_1458</v>
      </c>
      <c r="C59">
        <f>results!O59</f>
        <v>1</v>
      </c>
    </row>
    <row r="60" spans="1:3">
      <c r="A60" t="str">
        <f>results!M60</f>
        <v>R3X1</v>
      </c>
      <c r="B60" t="str">
        <f>results!N60</f>
        <v>2016_1235_1438</v>
      </c>
      <c r="C60">
        <f>results!O60</f>
        <v>0</v>
      </c>
    </row>
    <row r="61" spans="1:3">
      <c r="A61" t="str">
        <f>results!M61</f>
        <v>R3X2</v>
      </c>
      <c r="B61" t="str">
        <f>results!N61</f>
        <v>2016_1211_1393</v>
      </c>
      <c r="C61">
        <f>results!O61</f>
        <v>0</v>
      </c>
    </row>
    <row r="62" spans="1:3">
      <c r="A62" t="str">
        <f>results!M62</f>
        <v>R4Y1</v>
      </c>
      <c r="B62" t="str">
        <f>results!N62</f>
        <v>2016_1242_1437</v>
      </c>
      <c r="C62">
        <f>results!O62</f>
        <v>0</v>
      </c>
    </row>
    <row r="63" spans="1:3">
      <c r="A63" t="str">
        <f>results!M63</f>
        <v>R4Z1</v>
      </c>
      <c r="B63" t="str">
        <f>results!N63</f>
        <v>2016_1328_1332</v>
      </c>
      <c r="C63">
        <f>results!O63</f>
        <v>1</v>
      </c>
    </row>
    <row r="64" spans="1:3">
      <c r="A64" t="str">
        <f>results!M64</f>
        <v>R4W1</v>
      </c>
      <c r="B64" t="str">
        <f>results!N64</f>
        <v>2016_1314_1323</v>
      </c>
      <c r="C64">
        <f>results!O64</f>
        <v>1</v>
      </c>
    </row>
    <row r="65" spans="1:3">
      <c r="A65" t="str">
        <f>results!M65</f>
        <v>R4X1</v>
      </c>
      <c r="B65" t="str">
        <f>results!N65</f>
        <v>2016_1393_1438</v>
      </c>
      <c r="C65">
        <f>results!O65</f>
        <v>1</v>
      </c>
    </row>
    <row r="66" spans="1:3">
      <c r="A66" t="str">
        <f>results!M66</f>
        <v>R5WX</v>
      </c>
      <c r="B66" t="str">
        <f>results!N66</f>
        <v>2016_1314_1393</v>
      </c>
      <c r="C66">
        <f>results!O66</f>
        <v>1</v>
      </c>
    </row>
    <row r="67" spans="1:3">
      <c r="A67" t="str">
        <f>results!M67</f>
        <v>R5YZ</v>
      </c>
      <c r="B67" t="str">
        <f>results!N67</f>
        <v>2016_1328_1437</v>
      </c>
      <c r="C67">
        <f>results!O67</f>
        <v>0</v>
      </c>
    </row>
    <row r="68" spans="1:3">
      <c r="A68" t="str">
        <f>results!M68</f>
        <v>R6CH</v>
      </c>
      <c r="B68" t="str">
        <f>results!N68</f>
        <v>2016_1314_1437</v>
      </c>
      <c r="C68">
        <f>results!O68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teams</vt:lpstr>
      <vt:lpstr>slot_results</vt:lpstr>
      <vt:lpstr>results_for_sim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Andrew Desautels</cp:lastModifiedBy>
  <dcterms:created xsi:type="dcterms:W3CDTF">2015-03-16T08:16:56Z</dcterms:created>
  <dcterms:modified xsi:type="dcterms:W3CDTF">2016-04-06T05:02:34Z</dcterms:modified>
</cp:coreProperties>
</file>