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705" yWindow="150" windowWidth="12990" windowHeight="5430" activeTab="5"/>
  </bookViews>
  <sheets>
    <sheet name="Models" sheetId="1" r:id="rId1"/>
    <sheet name="Mileage" sheetId="6" r:id="rId2"/>
    <sheet name="States" sheetId="2" r:id="rId3"/>
    <sheet name="Insurance" sheetId="3" r:id="rId4"/>
    <sheet name="Gas Prices" sheetId="5" r:id="rId5"/>
    <sheet name="Estimate Form" sheetId="7" r:id="rId6"/>
  </sheets>
  <definedNames>
    <definedName name="city">Mileage!$B$20:$E$22</definedName>
    <definedName name="cityinsurance">Insurance!$D$3:$D$7</definedName>
    <definedName name="engWeightClass">Models!$D$4:$E$12</definedName>
    <definedName name="excellent">Insurance!$C$3:$C$7</definedName>
    <definedName name="gasPrice" comment="Gas Prices'!$A$3:$B$7">'Gas Prices'!$A$3:$B$7</definedName>
    <definedName name="highway">Mileage!$B$4:$E$6</definedName>
    <definedName name="insuranceCost1" comment="Insurance!$A$3:$B$7">Insurance!$A$3:$B$7</definedName>
    <definedName name="insuranceCost2" comment="Insurance!$C$3:$D$7">Insurance!$C$3:$D$7</definedName>
    <definedName name="insuranceCost3" comment="Insurance!$E$3:$F$7">Insurance!$E$3:$F$7</definedName>
    <definedName name="MaintenanceCost">Models!$F$4:$H$12</definedName>
    <definedName name="mileageBar" comment="Mileage!$B$3:$E$3">Mileage!$B$3:$E$3</definedName>
    <definedName name="mixed">Mileage!$B$12:$E$14</definedName>
    <definedName name="modelDesc">Models!$C$4:$C$12</definedName>
    <definedName name="models">Models!$B$4:$B$12</definedName>
    <definedName name="poor">Insurance!$D$3:$D$7</definedName>
    <definedName name="ruralinsurance">Insurance!$F$3:$F$7</definedName>
    <definedName name="states" comment="States!$B$1:$D$52">States!$B$1:$D$52</definedName>
    <definedName name="TypeofDriving">'Estimate Form'!$D$3:$D$5</definedName>
    <definedName name="Weight_Class">Mileage!$B$11:$E$14</definedName>
  </definedNames>
  <calcPr calcId="152511"/>
</workbook>
</file>

<file path=xl/calcChain.xml><?xml version="1.0" encoding="utf-8"?>
<calcChain xmlns="http://schemas.openxmlformats.org/spreadsheetml/2006/main">
  <c r="F23" i="7" l="1"/>
  <c r="F24" i="7"/>
  <c r="F25" i="7"/>
  <c r="F26" i="7"/>
  <c r="F22" i="7"/>
  <c r="E23" i="7" l="1"/>
  <c r="E24" i="7"/>
  <c r="E25" i="7"/>
  <c r="E26" i="7"/>
  <c r="E22" i="7"/>
  <c r="B22" i="7" l="1"/>
  <c r="D23" i="7" l="1"/>
  <c r="D24" i="7"/>
  <c r="D25" i="7"/>
  <c r="D26" i="7"/>
  <c r="D22" i="7"/>
  <c r="C26" i="7"/>
  <c r="C22" i="7"/>
  <c r="C23" i="7"/>
  <c r="C24" i="7"/>
  <c r="C25" i="7"/>
  <c r="B23" i="7"/>
  <c r="B24" i="7"/>
  <c r="B25" i="7"/>
  <c r="B26" i="7"/>
  <c r="G25" i="7" l="1"/>
  <c r="G23" i="7" l="1"/>
  <c r="G22" i="7"/>
  <c r="G24" i="7"/>
  <c r="G26" i="7"/>
</calcChain>
</file>

<file path=xl/sharedStrings.xml><?xml version="1.0" encoding="utf-8"?>
<sst xmlns="http://schemas.openxmlformats.org/spreadsheetml/2006/main" count="248" uniqueCount="178">
  <si>
    <t>Car Model</t>
  </si>
  <si>
    <t>Description</t>
  </si>
  <si>
    <t>Weight Class</t>
  </si>
  <si>
    <t>Compact sedan</t>
  </si>
  <si>
    <t>Compact hatchback</t>
  </si>
  <si>
    <t>4, 6</t>
  </si>
  <si>
    <t>SUV</t>
  </si>
  <si>
    <t>Compact sports car</t>
  </si>
  <si>
    <t>Supra-V Nexus</t>
  </si>
  <si>
    <t>8, turbo</t>
  </si>
  <si>
    <t>Name</t>
  </si>
  <si>
    <t>Abbreviation</t>
  </si>
  <si>
    <t>Region</t>
  </si>
  <si>
    <t>Region#</t>
  </si>
  <si>
    <t>ALABAMA</t>
  </si>
  <si>
    <t>AL</t>
  </si>
  <si>
    <t>SE</t>
  </si>
  <si>
    <t>ALASKA</t>
  </si>
  <si>
    <t>AK</t>
  </si>
  <si>
    <t>W</t>
  </si>
  <si>
    <t xml:space="preserve">ARIZONA </t>
  </si>
  <si>
    <t>AZ</t>
  </si>
  <si>
    <t>SW</t>
  </si>
  <si>
    <t>ARKANSAS</t>
  </si>
  <si>
    <t>AR</t>
  </si>
  <si>
    <t xml:space="preserve">CALIFORNIA </t>
  </si>
  <si>
    <t>CA</t>
  </si>
  <si>
    <t>NE</t>
  </si>
  <si>
    <t xml:space="preserve">COLORADO </t>
  </si>
  <si>
    <t>CO</t>
  </si>
  <si>
    <t>MW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</si>
  <si>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</si>
  <si>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</si>
  <si>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</si>
  <si>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</si>
  <si>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</si>
  <si>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</si>
  <si>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</si>
  <si>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</si>
  <si>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</si>
  <si>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</si>
  <si>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</si>
  <si>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</si>
  <si>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</si>
  <si>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</si>
  <si>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</si>
  <si>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</si>
  <si>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</si>
  <si>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</si>
  <si>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</si>
  <si>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</si>
  <si>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</si>
  <si>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</si>
  <si>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</si>
  <si>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</si>
  <si>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</si>
  <si>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</si>
  <si>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</si>
  <si>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</si>
  <si>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</si>
  <si>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</si>
  <si>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</si>
  <si>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</si>
  <si>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</si>
  <si>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</si>
  <si>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</si>
  <si>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</si>
  <si>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</si>
  <si>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</si>
  <si>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</si>
  <si>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</si>
  <si>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</si>
  <si>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</si>
  <si>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</si>
  <si>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</si>
  <si>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</si>
  <si>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</si>
  <si>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</si>
  <si>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</si>
  <si>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</si>
  <si>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</si>
  <si>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</si>
  <si>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</si>
  <si>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</si>
  <si>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</si>
  <si>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</si>
  <si>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</si>
  <si>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</si>
  <si>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</si>
  <si>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</si>
  <si>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</si>
  <si>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</si>
  <si>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</si>
  <si>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</si>
  <si>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</si>
  <si>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</si>
  <si>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</si>
  <si>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</si>
  <si>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</si>
  <si>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</si>
  <si>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</si>
  <si>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</si>
  <si>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</si>
  <si>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</si>
  <si>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</si>
  <si>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</si>
  <si>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</si>
  <si>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</si>
  <si>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</si>
  <si>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</si>
  <si>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 xml:space="preserve">VIRGINIA 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</si>
  <si>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</si>
  <si>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</si>
  <si>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</si>
  <si>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</si>
  <si>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</si>
  <si>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</si>
  <si>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</si>
  <si>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</si>
  <si>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</si>
  <si>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Base Cost</t>
  </si>
  <si>
    <t>Deduction for Excellent Driver</t>
  </si>
  <si>
    <t>Addition for Poor Driver</t>
  </si>
  <si>
    <t>Addition for City Residence</t>
  </si>
  <si>
    <t>Deduction for Rural Residence</t>
  </si>
  <si>
    <t>Engine</t>
  </si>
  <si>
    <t>turbo</t>
  </si>
  <si>
    <t>NA</t>
  </si>
  <si>
    <t>Maintenance Cost Base</t>
  </si>
  <si>
    <t>1st Year</t>
  </si>
  <si>
    <t>2nd Year</t>
  </si>
  <si>
    <t>3rd Year</t>
  </si>
  <si>
    <t>Model #</t>
  </si>
  <si>
    <t>CKG Auto Car Model Information</t>
  </si>
  <si>
    <t>6, 8</t>
  </si>
  <si>
    <t>6, 8, turbo</t>
  </si>
  <si>
    <t>Insurance Estimate Calculator</t>
  </si>
  <si>
    <t>Average price per gallon</t>
  </si>
  <si>
    <t>Average Gas Prices</t>
  </si>
  <si>
    <t>Mid-size sedan</t>
  </si>
  <si>
    <t>Mid-size luxury sedan</t>
  </si>
  <si>
    <t>Mid-size sports car</t>
  </si>
  <si>
    <t>Full-size van</t>
  </si>
  <si>
    <t>Mid-size truck</t>
  </si>
  <si>
    <t>Highway Driving: Miles per Gallon</t>
  </si>
  <si>
    <t>Mixed Driving: Miles per Gallon</t>
  </si>
  <si>
    <t>City Driving: Miles per Gallon</t>
  </si>
  <si>
    <t>Region Listing</t>
  </si>
  <si>
    <t>Number of Miles per Oil Change:</t>
  </si>
  <si>
    <t>Cost per Oil Change</t>
  </si>
  <si>
    <t>Oil Change Information:</t>
  </si>
  <si>
    <t>Voltage</t>
  </si>
  <si>
    <t>Voltage Wagon</t>
  </si>
  <si>
    <t>Mia</t>
  </si>
  <si>
    <t>Mia XL</t>
  </si>
  <si>
    <t>Tiaf</t>
  </si>
  <si>
    <t>Dorf Sport</t>
  </si>
  <si>
    <t>RunAbout</t>
  </si>
  <si>
    <t>Zemb</t>
  </si>
  <si>
    <t>Customer Information</t>
  </si>
  <si>
    <t>Expected Number of miles per year</t>
  </si>
  <si>
    <t>Type of driving</t>
  </si>
  <si>
    <t>Residential Status</t>
  </si>
  <si>
    <t>Driving record</t>
  </si>
  <si>
    <t>Gas Price percentage</t>
  </si>
  <si>
    <t>City</t>
  </si>
  <si>
    <t>Excellent</t>
  </si>
  <si>
    <t>Estimate Form Outputs</t>
  </si>
  <si>
    <t>Annual gas costs</t>
  </si>
  <si>
    <t>Estimated total annual cost</t>
  </si>
  <si>
    <t>State of residence</t>
  </si>
  <si>
    <t>Model</t>
  </si>
  <si>
    <t>Model Numbers</t>
  </si>
  <si>
    <t>Engine Type</t>
  </si>
  <si>
    <t>Model Description</t>
  </si>
  <si>
    <t>mixed</t>
  </si>
  <si>
    <t>Annual insurance cost</t>
  </si>
  <si>
    <t>Average annual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</si>
</sst>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0&quot;_);_(@_)"/>
    <numFmt numFmtId="166" formatCode="0.0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3" fillId="0" borderId="0" xfId="0" applyFont="1"/>
    <xf numFmtId="0" fontId="4" fillId="0" borderId="11" xfId="0" applyFont="1" applyBorder="1"/>
    <xf numFmtId="0" fontId="4" fillId="0" borderId="12" xfId="0" applyFont="1" applyBorder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justify" vertical="top" wrapText="1"/>
    </xf>
    <xf numFmtId="0" fontId="4" fillId="0" borderId="13" xfId="0" applyFont="1" applyBorder="1" applyAlignment="1">
      <alignment horizontal="centerContinuous"/>
    </xf>
    <xf numFmtId="0" fontId="4" fillId="0" borderId="14" xfId="0" applyFont="1" applyBorder="1" applyAlignment="1">
      <alignment horizontal="centerContinuous"/>
    </xf>
    <xf numFmtId="0" fontId="4" fillId="0" borderId="15" xfId="0" applyFont="1" applyBorder="1" applyAlignment="1">
      <alignment horizontal="centerContinuous"/>
    </xf>
    <xf numFmtId="0" fontId="4" fillId="3" borderId="11" xfId="0" applyFont="1" applyFill="1" applyBorder="1" applyAlignment="1">
      <alignment horizontal="centerContinuous"/>
    </xf>
    <xf numFmtId="0" fontId="4" fillId="3" borderId="12" xfId="0" applyFont="1" applyFill="1" applyBorder="1" applyAlignment="1">
      <alignment horizontal="centerContinuous"/>
    </xf>
    <xf numFmtId="0" fontId="4" fillId="3" borderId="16" xfId="0" applyFont="1" applyFill="1" applyBorder="1" applyAlignment="1">
      <alignment horizontal="centerContinuous"/>
    </xf>
    <xf numFmtId="0" fontId="0" fillId="0" borderId="1" xfId="0" applyBorder="1" applyAlignment="1">
      <alignment wrapText="1"/>
    </xf>
    <xf numFmtId="42" fontId="0" fillId="0" borderId="1" xfId="0" applyNumberFormat="1" applyBorder="1"/>
    <xf numFmtId="0" fontId="4" fillId="3" borderId="13" xfId="0" applyFont="1" applyFill="1" applyBorder="1" applyAlignment="1">
      <alignment horizontal="centerContinuous"/>
    </xf>
    <xf numFmtId="0" fontId="4" fillId="3" borderId="14" xfId="0" applyFont="1" applyFill="1" applyBorder="1" applyAlignment="1">
      <alignment horizontal="centerContinuous"/>
    </xf>
    <xf numFmtId="0" fontId="4" fillId="3" borderId="15" xfId="0" applyFont="1" applyFill="1" applyBorder="1" applyAlignment="1">
      <alignment horizontal="centerContinuous"/>
    </xf>
    <xf numFmtId="0" fontId="0" fillId="3" borderId="16" xfId="0" applyFill="1" applyBorder="1" applyAlignment="1">
      <alignment horizontal="centerContinuous"/>
    </xf>
    <xf numFmtId="165" fontId="3" fillId="0" borderId="1" xfId="2" applyNumberFormat="1" applyFont="1" applyBorder="1" applyAlignment="1">
      <alignment horizontal="justify" vertical="top" wrapText="1"/>
    </xf>
    <xf numFmtId="0" fontId="4" fillId="0" borderId="1" xfId="0" applyFont="1" applyBorder="1"/>
    <xf numFmtId="0" fontId="3" fillId="0" borderId="1" xfId="0" applyFont="1" applyBorder="1" applyAlignment="1">
      <alignment vertical="top" wrapText="1"/>
    </xf>
    <xf numFmtId="0" fontId="3" fillId="0" borderId="1" xfId="0" applyFont="1" applyBorder="1"/>
    <xf numFmtId="41" fontId="0" fillId="0" borderId="1" xfId="0" applyNumberFormat="1" applyBorder="1"/>
    <xf numFmtId="42" fontId="0" fillId="0" borderId="0" xfId="0" applyNumberFormat="1"/>
    <xf numFmtId="7" fontId="1" fillId="0" borderId="1" xfId="1" applyNumberFormat="1" applyBorder="1"/>
    <xf numFmtId="39" fontId="3" fillId="0" borderId="1" xfId="1" applyNumberFormat="1" applyFont="1" applyBorder="1"/>
    <xf numFmtId="39" fontId="1" fillId="0" borderId="1" xfId="1" applyNumberFormat="1" applyBorder="1"/>
    <xf numFmtId="0" fontId="3" fillId="0" borderId="1" xfId="0" applyFont="1" applyFill="1" applyBorder="1" applyAlignment="1">
      <alignment horizontal="left" vertical="top" wrapText="1"/>
    </xf>
    <xf numFmtId="164" fontId="3" fillId="0" borderId="1" xfId="1" applyNumberFormat="1" applyFont="1" applyBorder="1"/>
    <xf numFmtId="0" fontId="4" fillId="3" borderId="1" xfId="0" applyFont="1" applyFill="1" applyBorder="1" applyAlignment="1">
      <alignment horizontal="centerContinuous"/>
    </xf>
    <xf numFmtId="166" fontId="0" fillId="0" borderId="1" xfId="0" applyNumberFormat="1" applyBorder="1"/>
    <xf numFmtId="166" fontId="0" fillId="0" borderId="7" xfId="0" applyNumberFormat="1" applyBorder="1"/>
    <xf numFmtId="166" fontId="0" fillId="0" borderId="9" xfId="0" applyNumberFormat="1" applyBorder="1" applyAlignment="1">
      <alignment horizontal="center"/>
    </xf>
    <xf numFmtId="166" fontId="0" fillId="0" borderId="9" xfId="0" applyNumberFormat="1" applyBorder="1"/>
    <xf numFmtId="166" fontId="0" fillId="0" borderId="10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8" borderId="0" xfId="0" applyFill="1" applyBorder="1"/>
    <xf numFmtId="0" fontId="0" fillId="0" borderId="19" xfId="0" applyBorder="1"/>
    <xf numFmtId="0" fontId="0" fillId="8" borderId="20" xfId="0" applyFill="1" applyBorder="1"/>
    <xf numFmtId="0" fontId="0" fillId="8" borderId="21" xfId="0" applyFill="1" applyBorder="1"/>
    <xf numFmtId="0" fontId="0" fillId="4" borderId="22" xfId="0" applyFill="1" applyBorder="1" applyAlignment="1">
      <alignment horizontal="center"/>
    </xf>
    <xf numFmtId="0" fontId="0" fillId="4" borderId="22" xfId="0" applyFill="1" applyBorder="1"/>
    <xf numFmtId="0" fontId="0" fillId="0" borderId="23" xfId="0" applyBorder="1"/>
    <xf numFmtId="0" fontId="0" fillId="8" borderId="24" xfId="0" applyFill="1" applyBorder="1"/>
    <xf numFmtId="0" fontId="0" fillId="0" borderId="0" xfId="0" applyBorder="1"/>
    <xf numFmtId="0" fontId="0" fillId="0" borderId="25" xfId="0" applyBorder="1"/>
    <xf numFmtId="0" fontId="0" fillId="8" borderId="26" xfId="0" applyFill="1" applyBorder="1"/>
    <xf numFmtId="0" fontId="0" fillId="8" borderId="27" xfId="0" applyFill="1" applyBorder="1" applyAlignment="1">
      <alignment horizontal="center"/>
    </xf>
    <xf numFmtId="0" fontId="0" fillId="0" borderId="27" xfId="0" applyBorder="1"/>
    <xf numFmtId="44" fontId="0" fillId="6" borderId="1" xfId="1" applyFont="1" applyFill="1" applyBorder="1" applyAlignment="1">
      <alignment horizontal="center" vertical="center"/>
    </xf>
    <xf numFmtId="9" fontId="0" fillId="5" borderId="1" xfId="3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4" fontId="0" fillId="6" borderId="1" xfId="1" applyFont="1" applyFill="1" applyBorder="1" applyAlignment="1">
      <alignment horizontal="right" vertical="center"/>
    </xf>
    <xf numFmtId="43" fontId="0" fillId="6" borderId="1" xfId="0" applyNumberFormat="1" applyFill="1" applyBorder="1" applyAlignment="1">
      <alignment horizontal="center" vertical="center"/>
    </xf>
    <xf numFmtId="43" fontId="0" fillId="6" borderId="1" xfId="1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44" fontId="0" fillId="0" borderId="0" xfId="0" applyNumberFormat="1"/>
    <xf numFmtId="0" fontId="1" fillId="4" borderId="22" xfId="0" applyFont="1" applyFill="1" applyBorder="1"/>
    <xf numFmtId="0" fontId="1" fillId="4" borderId="22" xfId="0" applyFont="1" applyFill="1" applyBorder="1" applyAlignment="1">
      <alignment horizontal="right"/>
    </xf>
    <xf numFmtId="44" fontId="0" fillId="6" borderId="1" xfId="1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44" fontId="0" fillId="0" borderId="1" xfId="1" applyFont="1" applyBorder="1"/>
    <xf numFmtId="43" fontId="0" fillId="0" borderId="1" xfId="1" applyNumberFormat="1" applyFont="1" applyBorder="1"/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8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B1" workbookViewId="0">
      <selection activeCell="D4" sqref="D4"/>
    </sheetView>
  </sheetViews>
  <sheetFormatPr defaultRowHeight="12.75" x14ac:dyDescent="0.2"/>
  <cols>
    <col min="1" max="1" width="8.140625" style="10" bestFit="1" customWidth="1"/>
    <col min="2" max="2" width="13.85546875" style="10" bestFit="1" customWidth="1"/>
    <col min="3" max="3" width="19.85546875" style="10" customWidth="1"/>
    <col min="4" max="4" width="9.140625" style="10"/>
    <col min="5" max="5" width="12.7109375" style="10" bestFit="1" customWidth="1"/>
    <col min="6" max="6" width="8.140625" style="10" bestFit="1" customWidth="1"/>
    <col min="7" max="7" width="9" style="10" bestFit="1" customWidth="1"/>
    <col min="8" max="8" width="8.5703125" style="10" bestFit="1" customWidth="1"/>
    <col min="9" max="16384" width="9.140625" style="10"/>
  </cols>
  <sheetData>
    <row r="1" spans="1:8" ht="15" customHeight="1" x14ac:dyDescent="0.2">
      <c r="A1" s="22" t="s">
        <v>133</v>
      </c>
      <c r="B1" s="23"/>
      <c r="C1" s="23"/>
      <c r="D1" s="23"/>
      <c r="E1" s="23"/>
      <c r="F1" s="23"/>
      <c r="G1" s="23"/>
      <c r="H1" s="24"/>
    </row>
    <row r="2" spans="1:8" x14ac:dyDescent="0.2">
      <c r="A2" s="11"/>
      <c r="B2" s="12"/>
      <c r="C2" s="12"/>
      <c r="D2" s="12"/>
      <c r="E2" s="12"/>
      <c r="F2" s="19" t="s">
        <v>128</v>
      </c>
      <c r="G2" s="20"/>
      <c r="H2" s="21"/>
    </row>
    <row r="3" spans="1:8" x14ac:dyDescent="0.2">
      <c r="A3" s="13" t="s">
        <v>132</v>
      </c>
      <c r="B3" s="14" t="s">
        <v>0</v>
      </c>
      <c r="C3" s="14" t="s">
        <v>1</v>
      </c>
      <c r="D3" s="14" t="s">
        <v>125</v>
      </c>
      <c r="E3" s="13" t="s">
        <v>2</v>
      </c>
      <c r="F3" s="14" t="s">
        <v>129</v>
      </c>
      <c r="G3" s="14" t="s">
        <v>130</v>
      </c>
      <c r="H3" s="14" t="s">
        <v>131</v>
      </c>
    </row>
    <row r="4" spans="1:8" x14ac:dyDescent="0.2">
      <c r="A4" s="15">
        <v>1</v>
      </c>
      <c r="B4" s="16" t="s">
        <v>151</v>
      </c>
      <c r="C4" s="17" t="s">
        <v>3</v>
      </c>
      <c r="D4" s="16">
        <v>4</v>
      </c>
      <c r="E4" s="15">
        <v>1</v>
      </c>
      <c r="F4" s="18">
        <v>275</v>
      </c>
      <c r="G4" s="18">
        <v>325</v>
      </c>
      <c r="H4" s="18">
        <v>475</v>
      </c>
    </row>
    <row r="5" spans="1:8" x14ac:dyDescent="0.2">
      <c r="A5" s="15">
        <v>2</v>
      </c>
      <c r="B5" s="16" t="s">
        <v>152</v>
      </c>
      <c r="C5" s="17" t="s">
        <v>4</v>
      </c>
      <c r="D5" s="16" t="s">
        <v>5</v>
      </c>
      <c r="E5" s="15">
        <v>1</v>
      </c>
      <c r="F5" s="31">
        <v>275</v>
      </c>
      <c r="G5" s="31">
        <v>325</v>
      </c>
      <c r="H5" s="31">
        <v>475</v>
      </c>
    </row>
    <row r="6" spans="1:8" x14ac:dyDescent="0.2">
      <c r="A6" s="15">
        <v>3</v>
      </c>
      <c r="B6" s="16" t="s">
        <v>153</v>
      </c>
      <c r="C6" s="17" t="s">
        <v>139</v>
      </c>
      <c r="D6" s="16" t="s">
        <v>5</v>
      </c>
      <c r="E6" s="15">
        <v>2</v>
      </c>
      <c r="F6" s="31">
        <v>275</v>
      </c>
      <c r="G6" s="31">
        <v>325</v>
      </c>
      <c r="H6" s="31">
        <v>475</v>
      </c>
    </row>
    <row r="7" spans="1:8" ht="12.75" customHeight="1" x14ac:dyDescent="0.2">
      <c r="A7" s="15">
        <v>4</v>
      </c>
      <c r="B7" s="16" t="s">
        <v>154</v>
      </c>
      <c r="C7" s="17" t="s">
        <v>140</v>
      </c>
      <c r="D7" s="16" t="s">
        <v>134</v>
      </c>
      <c r="E7" s="15">
        <v>2</v>
      </c>
      <c r="F7" s="31">
        <v>50</v>
      </c>
      <c r="G7" s="31">
        <v>50</v>
      </c>
      <c r="H7" s="31">
        <v>50</v>
      </c>
    </row>
    <row r="8" spans="1:8" ht="12.75" customHeight="1" x14ac:dyDescent="0.2">
      <c r="A8" s="15">
        <v>5</v>
      </c>
      <c r="B8" s="16" t="s">
        <v>155</v>
      </c>
      <c r="C8" s="17" t="s">
        <v>6</v>
      </c>
      <c r="D8" s="16" t="s">
        <v>135</v>
      </c>
      <c r="E8" s="15">
        <v>3</v>
      </c>
      <c r="F8" s="31">
        <v>0</v>
      </c>
      <c r="G8" s="31">
        <v>0</v>
      </c>
      <c r="H8" s="31">
        <v>0</v>
      </c>
    </row>
    <row r="9" spans="1:8" ht="12.75" customHeight="1" x14ac:dyDescent="0.2">
      <c r="A9" s="15">
        <v>6</v>
      </c>
      <c r="B9" s="16" t="s">
        <v>156</v>
      </c>
      <c r="C9" s="17" t="s">
        <v>7</v>
      </c>
      <c r="D9" s="16" t="s">
        <v>135</v>
      </c>
      <c r="E9" s="15">
        <v>1</v>
      </c>
      <c r="F9" s="31">
        <v>325</v>
      </c>
      <c r="G9" s="31">
        <v>375</v>
      </c>
      <c r="H9" s="31">
        <v>500</v>
      </c>
    </row>
    <row r="10" spans="1:8" ht="12.75" customHeight="1" x14ac:dyDescent="0.2">
      <c r="A10" s="15">
        <v>7</v>
      </c>
      <c r="B10" s="16" t="s">
        <v>8</v>
      </c>
      <c r="C10" s="17" t="s">
        <v>141</v>
      </c>
      <c r="D10" s="16" t="s">
        <v>9</v>
      </c>
      <c r="E10" s="15">
        <v>2</v>
      </c>
      <c r="F10" s="31">
        <v>325</v>
      </c>
      <c r="G10" s="31">
        <v>375</v>
      </c>
      <c r="H10" s="31">
        <v>500</v>
      </c>
    </row>
    <row r="11" spans="1:8" x14ac:dyDescent="0.2">
      <c r="A11" s="15">
        <v>8</v>
      </c>
      <c r="B11" s="16" t="s">
        <v>157</v>
      </c>
      <c r="C11" s="17" t="s">
        <v>142</v>
      </c>
      <c r="D11" s="16" t="s">
        <v>9</v>
      </c>
      <c r="E11" s="15">
        <v>3</v>
      </c>
      <c r="F11" s="31">
        <v>50</v>
      </c>
      <c r="G11" s="31">
        <v>50</v>
      </c>
      <c r="H11" s="31">
        <v>500</v>
      </c>
    </row>
    <row r="12" spans="1:8" x14ac:dyDescent="0.2">
      <c r="A12" s="15">
        <v>9</v>
      </c>
      <c r="B12" s="16" t="s">
        <v>158</v>
      </c>
      <c r="C12" s="17" t="s">
        <v>143</v>
      </c>
      <c r="D12" s="16" t="s">
        <v>9</v>
      </c>
      <c r="E12" s="15">
        <v>3</v>
      </c>
      <c r="F12" s="31">
        <v>375</v>
      </c>
      <c r="G12" s="31">
        <v>425</v>
      </c>
      <c r="H12" s="31">
        <v>500</v>
      </c>
    </row>
    <row r="15" spans="1:8" ht="12.75" customHeight="1" x14ac:dyDescent="0.2">
      <c r="C15" s="42" t="s">
        <v>150</v>
      </c>
      <c r="D15" s="42"/>
    </row>
    <row r="16" spans="1:8" ht="25.5" x14ac:dyDescent="0.2">
      <c r="C16" s="40" t="s">
        <v>148</v>
      </c>
      <c r="D16" s="34">
        <v>3500</v>
      </c>
    </row>
    <row r="17" spans="3:4" x14ac:dyDescent="0.2">
      <c r="C17" s="40" t="s">
        <v>149</v>
      </c>
      <c r="D17" s="41">
        <v>39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30" zoomScaleNormal="130" workbookViewId="0">
      <selection activeCell="E3" sqref="E3"/>
    </sheetView>
  </sheetViews>
  <sheetFormatPr defaultRowHeight="12.75" x14ac:dyDescent="0.2"/>
  <cols>
    <col min="1" max="1" width="14.140625" bestFit="1" customWidth="1"/>
  </cols>
  <sheetData>
    <row r="1" spans="1:5" x14ac:dyDescent="0.2">
      <c r="A1" s="2" t="s">
        <v>144</v>
      </c>
      <c r="B1" s="3"/>
      <c r="C1" s="3"/>
      <c r="D1" s="3"/>
      <c r="E1" s="4"/>
    </row>
    <row r="2" spans="1:5" x14ac:dyDescent="0.2">
      <c r="A2" s="5"/>
      <c r="B2" s="81" t="s">
        <v>125</v>
      </c>
      <c r="C2" s="81"/>
      <c r="D2" s="81"/>
      <c r="E2" s="82"/>
    </row>
    <row r="3" spans="1:5" x14ac:dyDescent="0.2">
      <c r="A3" s="6" t="s">
        <v>2</v>
      </c>
      <c r="B3" s="1">
        <v>4</v>
      </c>
      <c r="C3" s="1">
        <v>6</v>
      </c>
      <c r="D3" s="1">
        <v>8</v>
      </c>
      <c r="E3" s="7" t="s">
        <v>126</v>
      </c>
    </row>
    <row r="4" spans="1:5" x14ac:dyDescent="0.2">
      <c r="A4" s="8">
        <v>1</v>
      </c>
      <c r="B4" s="43">
        <v>40.700000000000003</v>
      </c>
      <c r="C4" s="43">
        <v>34.1</v>
      </c>
      <c r="D4" s="43">
        <v>31.9</v>
      </c>
      <c r="E4" s="44">
        <v>29.7</v>
      </c>
    </row>
    <row r="5" spans="1:5" x14ac:dyDescent="0.2">
      <c r="A5" s="8">
        <v>2</v>
      </c>
      <c r="B5" s="43">
        <v>41</v>
      </c>
      <c r="C5" s="43">
        <v>30.8</v>
      </c>
      <c r="D5" s="43">
        <v>27.5</v>
      </c>
      <c r="E5" s="44">
        <v>26.4</v>
      </c>
    </row>
    <row r="6" spans="1:5" ht="13.5" thickBot="1" x14ac:dyDescent="0.25">
      <c r="A6" s="9">
        <v>3</v>
      </c>
      <c r="B6" s="45" t="s">
        <v>127</v>
      </c>
      <c r="C6" s="46">
        <v>26.4</v>
      </c>
      <c r="D6" s="46">
        <v>24.2</v>
      </c>
      <c r="E6" s="47">
        <v>23.1</v>
      </c>
    </row>
    <row r="8" spans="1:5" ht="13.5" thickBot="1" x14ac:dyDescent="0.25"/>
    <row r="9" spans="1:5" x14ac:dyDescent="0.2">
      <c r="A9" s="2" t="s">
        <v>145</v>
      </c>
      <c r="B9" s="3"/>
      <c r="C9" s="3"/>
      <c r="D9" s="3"/>
      <c r="E9" s="4"/>
    </row>
    <row r="10" spans="1:5" x14ac:dyDescent="0.2">
      <c r="A10" s="5"/>
      <c r="B10" s="81" t="s">
        <v>125</v>
      </c>
      <c r="C10" s="81"/>
      <c r="D10" s="81"/>
      <c r="E10" s="82"/>
    </row>
    <row r="11" spans="1:5" x14ac:dyDescent="0.2">
      <c r="A11" s="6" t="s">
        <v>2</v>
      </c>
      <c r="B11" s="1">
        <v>4</v>
      </c>
      <c r="C11" s="1">
        <v>6</v>
      </c>
      <c r="D11" s="1">
        <v>8</v>
      </c>
      <c r="E11" s="7" t="s">
        <v>126</v>
      </c>
    </row>
    <row r="12" spans="1:5" x14ac:dyDescent="0.2">
      <c r="A12" s="8">
        <v>1</v>
      </c>
      <c r="B12" s="43">
        <v>36.299999999999997</v>
      </c>
      <c r="C12" s="43">
        <v>29.7</v>
      </c>
      <c r="D12" s="43">
        <v>26.4</v>
      </c>
      <c r="E12" s="44">
        <v>25.3</v>
      </c>
    </row>
    <row r="13" spans="1:5" x14ac:dyDescent="0.2">
      <c r="A13" s="8">
        <v>2</v>
      </c>
      <c r="B13" s="43">
        <v>36</v>
      </c>
      <c r="C13" s="43">
        <v>26.4</v>
      </c>
      <c r="D13" s="43">
        <v>22</v>
      </c>
      <c r="E13" s="44">
        <v>20.9</v>
      </c>
    </row>
    <row r="14" spans="1:5" ht="13.5" thickBot="1" x14ac:dyDescent="0.25">
      <c r="A14" s="9">
        <v>3</v>
      </c>
      <c r="B14" s="45" t="s">
        <v>127</v>
      </c>
      <c r="C14" s="46">
        <v>23.1</v>
      </c>
      <c r="D14" s="46">
        <v>19.8</v>
      </c>
      <c r="E14" s="47">
        <v>18.7</v>
      </c>
    </row>
    <row r="16" spans="1:5" ht="13.5" thickBot="1" x14ac:dyDescent="0.25"/>
    <row r="17" spans="1:5" x14ac:dyDescent="0.2">
      <c r="A17" s="2" t="s">
        <v>146</v>
      </c>
      <c r="B17" s="3"/>
      <c r="C17" s="3"/>
      <c r="D17" s="3"/>
      <c r="E17" s="4"/>
    </row>
    <row r="18" spans="1:5" x14ac:dyDescent="0.2">
      <c r="A18" s="5"/>
      <c r="B18" s="81" t="s">
        <v>125</v>
      </c>
      <c r="C18" s="81"/>
      <c r="D18" s="81"/>
      <c r="E18" s="82"/>
    </row>
    <row r="19" spans="1:5" x14ac:dyDescent="0.2">
      <c r="A19" s="6" t="s">
        <v>2</v>
      </c>
      <c r="B19" s="1">
        <v>4</v>
      </c>
      <c r="C19" s="1">
        <v>6</v>
      </c>
      <c r="D19" s="1">
        <v>8</v>
      </c>
      <c r="E19" s="7" t="s">
        <v>126</v>
      </c>
    </row>
    <row r="20" spans="1:5" x14ac:dyDescent="0.2">
      <c r="A20" s="8">
        <v>1</v>
      </c>
      <c r="B20" s="43">
        <v>33.299999999999997</v>
      </c>
      <c r="C20" s="43">
        <v>27.3</v>
      </c>
      <c r="D20" s="43">
        <v>24.2</v>
      </c>
      <c r="E20" s="44">
        <v>27.8</v>
      </c>
    </row>
    <row r="21" spans="1:5" x14ac:dyDescent="0.2">
      <c r="A21" s="8">
        <v>2</v>
      </c>
      <c r="B21" s="43">
        <v>37.299999999999997</v>
      </c>
      <c r="C21" s="43">
        <v>24.2</v>
      </c>
      <c r="D21" s="43">
        <v>20.2</v>
      </c>
      <c r="E21" s="44">
        <v>23</v>
      </c>
    </row>
    <row r="22" spans="1:5" ht="13.5" thickBot="1" x14ac:dyDescent="0.25">
      <c r="A22" s="9">
        <v>3</v>
      </c>
      <c r="B22" s="45" t="s">
        <v>127</v>
      </c>
      <c r="C22" s="46">
        <v>21.2</v>
      </c>
      <c r="D22" s="46">
        <v>18.2</v>
      </c>
      <c r="E22" s="47">
        <v>20.6</v>
      </c>
    </row>
  </sheetData>
  <mergeCells count="3">
    <mergeCell ref="B2:E2"/>
    <mergeCell ref="B10:E10"/>
    <mergeCell ref="B18:E18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defaultRowHeight="12.75" x14ac:dyDescent="0.2"/>
  <cols>
    <col min="1" max="1" width="18" style="10" bestFit="1" customWidth="1"/>
    <col min="2" max="2" width="12.5703125" style="10" bestFit="1" customWidth="1"/>
    <col min="3" max="3" width="7.42578125" style="10" bestFit="1" customWidth="1"/>
    <col min="4" max="4" width="8.42578125" style="10" bestFit="1" customWidth="1"/>
    <col min="5" max="16384" width="9.140625" style="10"/>
  </cols>
  <sheetData>
    <row r="1" spans="1:8" x14ac:dyDescent="0.2">
      <c r="A1" s="32" t="s">
        <v>10</v>
      </c>
      <c r="B1" s="32" t="s">
        <v>11</v>
      </c>
      <c r="C1" s="32" t="s">
        <v>12</v>
      </c>
      <c r="D1" s="32" t="s">
        <v>13</v>
      </c>
    </row>
    <row r="2" spans="1:8" ht="15" customHeight="1" x14ac:dyDescent="0.2">
      <c r="A2" s="33" t="s">
        <v>14</v>
      </c>
      <c r="B2" s="15" t="s">
        <v>15</v>
      </c>
      <c r="C2" s="34" t="s">
        <v>16</v>
      </c>
      <c r="D2" s="34">
        <v>2</v>
      </c>
      <c r="G2" s="83" t="s">
        <v>147</v>
      </c>
      <c r="H2" s="83"/>
    </row>
    <row r="3" spans="1:8" ht="15" customHeight="1" x14ac:dyDescent="0.2">
      <c r="A3" s="33" t="s">
        <v>17</v>
      </c>
      <c r="B3" s="15" t="s">
        <v>18</v>
      </c>
      <c r="C3" s="34" t="s">
        <v>19</v>
      </c>
      <c r="D3" s="34">
        <v>5</v>
      </c>
      <c r="G3" s="34" t="s">
        <v>16</v>
      </c>
      <c r="H3" s="34">
        <v>2</v>
      </c>
    </row>
    <row r="4" spans="1:8" ht="15" customHeight="1" x14ac:dyDescent="0.2">
      <c r="A4" s="33" t="s">
        <v>20</v>
      </c>
      <c r="B4" s="15" t="s">
        <v>21</v>
      </c>
      <c r="C4" s="34" t="s">
        <v>22</v>
      </c>
      <c r="D4" s="34">
        <v>4</v>
      </c>
      <c r="G4" s="34" t="s">
        <v>19</v>
      </c>
      <c r="H4" s="34">
        <v>5</v>
      </c>
    </row>
    <row r="5" spans="1:8" ht="15" customHeight="1" x14ac:dyDescent="0.2">
      <c r="A5" s="33" t="s">
        <v>23</v>
      </c>
      <c r="B5" s="15" t="s">
        <v>24</v>
      </c>
      <c r="C5" s="34" t="s">
        <v>16</v>
      </c>
      <c r="D5" s="34">
        <v>2</v>
      </c>
      <c r="G5" s="34" t="s">
        <v>22</v>
      </c>
      <c r="H5" s="34">
        <v>4</v>
      </c>
    </row>
    <row r="6" spans="1:8" ht="15" customHeight="1" x14ac:dyDescent="0.2">
      <c r="A6" s="33" t="s">
        <v>25</v>
      </c>
      <c r="B6" s="15" t="s">
        <v>26</v>
      </c>
      <c r="C6" s="34" t="s">
        <v>19</v>
      </c>
      <c r="D6" s="34">
        <v>5</v>
      </c>
      <c r="G6" s="34" t="s">
        <v>27</v>
      </c>
      <c r="H6" s="34">
        <v>1</v>
      </c>
    </row>
    <row r="7" spans="1:8" ht="15" customHeight="1" x14ac:dyDescent="0.2">
      <c r="A7" s="33" t="s">
        <v>28</v>
      </c>
      <c r="B7" s="15" t="s">
        <v>29</v>
      </c>
      <c r="C7" s="34" t="s">
        <v>19</v>
      </c>
      <c r="D7" s="34">
        <v>5</v>
      </c>
      <c r="G7" s="34" t="s">
        <v>30</v>
      </c>
      <c r="H7" s="34">
        <v>3</v>
      </c>
    </row>
    <row r="8" spans="1:8" ht="15" customHeight="1" x14ac:dyDescent="0.2">
      <c r="A8" s="33" t="s">
        <v>31</v>
      </c>
      <c r="B8" s="15" t="s">
        <v>32</v>
      </c>
      <c r="C8" s="34" t="s">
        <v>27</v>
      </c>
      <c r="D8" s="34">
        <v>1</v>
      </c>
    </row>
    <row r="9" spans="1:8" ht="15" customHeight="1" x14ac:dyDescent="0.2">
      <c r="A9" s="33" t="s">
        <v>33</v>
      </c>
      <c r="B9" s="15" t="s">
        <v>34</v>
      </c>
      <c r="C9" s="34" t="s">
        <v>27</v>
      </c>
      <c r="D9" s="34">
        <v>1</v>
      </c>
    </row>
    <row r="10" spans="1:8" ht="30" customHeight="1" x14ac:dyDescent="0.2">
      <c r="A10" s="33" t="s">
        <v>35</v>
      </c>
      <c r="B10" s="15" t="s">
        <v>36</v>
      </c>
      <c r="C10" s="34" t="s">
        <v>27</v>
      </c>
      <c r="D10" s="34">
        <v>1</v>
      </c>
    </row>
    <row r="11" spans="1:8" ht="15" customHeight="1" x14ac:dyDescent="0.2">
      <c r="A11" s="33" t="s">
        <v>37</v>
      </c>
      <c r="B11" s="15" t="s">
        <v>38</v>
      </c>
      <c r="C11" s="34" t="s">
        <v>16</v>
      </c>
      <c r="D11" s="34">
        <v>2</v>
      </c>
    </row>
    <row r="12" spans="1:8" ht="15" customHeight="1" x14ac:dyDescent="0.2">
      <c r="A12" s="33" t="s">
        <v>39</v>
      </c>
      <c r="B12" s="15" t="s">
        <v>40</v>
      </c>
      <c r="C12" s="34" t="s">
        <v>16</v>
      </c>
      <c r="D12" s="34">
        <v>2</v>
      </c>
    </row>
    <row r="13" spans="1:8" ht="15" customHeight="1" x14ac:dyDescent="0.2">
      <c r="A13" s="33" t="s">
        <v>41</v>
      </c>
      <c r="B13" s="15" t="s">
        <v>42</v>
      </c>
      <c r="C13" s="34" t="s">
        <v>19</v>
      </c>
      <c r="D13" s="34">
        <v>5</v>
      </c>
    </row>
    <row r="14" spans="1:8" ht="15" customHeight="1" x14ac:dyDescent="0.2">
      <c r="A14" s="33" t="s">
        <v>43</v>
      </c>
      <c r="B14" s="15" t="s">
        <v>44</v>
      </c>
      <c r="C14" s="34" t="s">
        <v>19</v>
      </c>
      <c r="D14" s="34">
        <v>5</v>
      </c>
    </row>
    <row r="15" spans="1:8" ht="15" customHeight="1" x14ac:dyDescent="0.2">
      <c r="A15" s="33" t="s">
        <v>45</v>
      </c>
      <c r="B15" s="15" t="s">
        <v>46</v>
      </c>
      <c r="C15" s="34" t="s">
        <v>30</v>
      </c>
      <c r="D15" s="34">
        <v>3</v>
      </c>
    </row>
    <row r="16" spans="1:8" ht="15" customHeight="1" x14ac:dyDescent="0.2">
      <c r="A16" s="33" t="s">
        <v>47</v>
      </c>
      <c r="B16" s="15" t="s">
        <v>48</v>
      </c>
      <c r="C16" s="34" t="s">
        <v>30</v>
      </c>
      <c r="D16" s="34">
        <v>3</v>
      </c>
    </row>
    <row r="17" spans="1:4" ht="15" customHeight="1" x14ac:dyDescent="0.2">
      <c r="A17" s="33" t="s">
        <v>49</v>
      </c>
      <c r="B17" s="15" t="s">
        <v>50</v>
      </c>
      <c r="C17" s="34" t="s">
        <v>30</v>
      </c>
      <c r="D17" s="34">
        <v>3</v>
      </c>
    </row>
    <row r="18" spans="1:4" ht="15" customHeight="1" x14ac:dyDescent="0.2">
      <c r="A18" s="33" t="s">
        <v>51</v>
      </c>
      <c r="B18" s="15" t="s">
        <v>52</v>
      </c>
      <c r="C18" s="34" t="s">
        <v>30</v>
      </c>
      <c r="D18" s="34">
        <v>3</v>
      </c>
    </row>
    <row r="19" spans="1:4" ht="15" customHeight="1" x14ac:dyDescent="0.2">
      <c r="A19" s="33" t="s">
        <v>53</v>
      </c>
      <c r="B19" s="15" t="s">
        <v>54</v>
      </c>
      <c r="C19" s="34" t="s">
        <v>16</v>
      </c>
      <c r="D19" s="34">
        <v>2</v>
      </c>
    </row>
    <row r="20" spans="1:4" ht="15" customHeight="1" x14ac:dyDescent="0.2">
      <c r="A20" s="33" t="s">
        <v>55</v>
      </c>
      <c r="B20" s="15" t="s">
        <v>56</v>
      </c>
      <c r="C20" s="34" t="s">
        <v>16</v>
      </c>
      <c r="D20" s="34">
        <v>2</v>
      </c>
    </row>
    <row r="21" spans="1:4" ht="15" customHeight="1" x14ac:dyDescent="0.2">
      <c r="A21" s="33" t="s">
        <v>57</v>
      </c>
      <c r="B21" s="15" t="s">
        <v>58</v>
      </c>
      <c r="C21" s="34" t="s">
        <v>27</v>
      </c>
      <c r="D21" s="34">
        <v>1</v>
      </c>
    </row>
    <row r="22" spans="1:4" ht="15" customHeight="1" x14ac:dyDescent="0.2">
      <c r="A22" s="33" t="s">
        <v>59</v>
      </c>
      <c r="B22" s="15" t="s">
        <v>60</v>
      </c>
      <c r="C22" s="34" t="s">
        <v>27</v>
      </c>
      <c r="D22" s="34">
        <v>1</v>
      </c>
    </row>
    <row r="23" spans="1:4" ht="15" customHeight="1" x14ac:dyDescent="0.2">
      <c r="A23" s="33" t="s">
        <v>61</v>
      </c>
      <c r="B23" s="15" t="s">
        <v>62</v>
      </c>
      <c r="C23" s="34" t="s">
        <v>27</v>
      </c>
      <c r="D23" s="34">
        <v>1</v>
      </c>
    </row>
    <row r="24" spans="1:4" ht="15" customHeight="1" x14ac:dyDescent="0.2">
      <c r="A24" s="33" t="s">
        <v>63</v>
      </c>
      <c r="B24" s="15" t="s">
        <v>64</v>
      </c>
      <c r="C24" s="34" t="s">
        <v>30</v>
      </c>
      <c r="D24" s="34">
        <v>3</v>
      </c>
    </row>
    <row r="25" spans="1:4" ht="15" customHeight="1" x14ac:dyDescent="0.2">
      <c r="A25" s="33" t="s">
        <v>65</v>
      </c>
      <c r="B25" s="15" t="s">
        <v>66</v>
      </c>
      <c r="C25" s="34" t="s">
        <v>30</v>
      </c>
      <c r="D25" s="34">
        <v>3</v>
      </c>
    </row>
    <row r="26" spans="1:4" ht="15" customHeight="1" x14ac:dyDescent="0.2">
      <c r="A26" s="33" t="s">
        <v>67</v>
      </c>
      <c r="B26" s="15" t="s">
        <v>68</v>
      </c>
      <c r="C26" s="34" t="s">
        <v>16</v>
      </c>
      <c r="D26" s="34">
        <v>2</v>
      </c>
    </row>
    <row r="27" spans="1:4" ht="15" customHeight="1" x14ac:dyDescent="0.2">
      <c r="A27" s="33" t="s">
        <v>69</v>
      </c>
      <c r="B27" s="15" t="s">
        <v>70</v>
      </c>
      <c r="C27" s="34" t="s">
        <v>30</v>
      </c>
      <c r="D27" s="34">
        <v>3</v>
      </c>
    </row>
    <row r="28" spans="1:4" ht="15" customHeight="1" x14ac:dyDescent="0.2">
      <c r="A28" s="33" t="s">
        <v>71</v>
      </c>
      <c r="B28" s="15" t="s">
        <v>72</v>
      </c>
      <c r="C28" s="34" t="s">
        <v>19</v>
      </c>
      <c r="D28" s="34">
        <v>5</v>
      </c>
    </row>
    <row r="29" spans="1:4" ht="15" customHeight="1" x14ac:dyDescent="0.2">
      <c r="A29" s="33" t="s">
        <v>73</v>
      </c>
      <c r="B29" s="15" t="s">
        <v>27</v>
      </c>
      <c r="C29" s="34" t="s">
        <v>30</v>
      </c>
      <c r="D29" s="34">
        <v>3</v>
      </c>
    </row>
    <row r="30" spans="1:4" ht="15" customHeight="1" x14ac:dyDescent="0.2">
      <c r="A30" s="33" t="s">
        <v>74</v>
      </c>
      <c r="B30" s="15" t="s">
        <v>75</v>
      </c>
      <c r="C30" s="34" t="s">
        <v>19</v>
      </c>
      <c r="D30" s="34">
        <v>5</v>
      </c>
    </row>
    <row r="31" spans="1:4" ht="15" customHeight="1" x14ac:dyDescent="0.2">
      <c r="A31" s="33" t="s">
        <v>76</v>
      </c>
      <c r="B31" s="15" t="s">
        <v>77</v>
      </c>
      <c r="C31" s="34" t="s">
        <v>27</v>
      </c>
      <c r="D31" s="34">
        <v>1</v>
      </c>
    </row>
    <row r="32" spans="1:4" ht="15" customHeight="1" x14ac:dyDescent="0.2">
      <c r="A32" s="33" t="s">
        <v>78</v>
      </c>
      <c r="B32" s="15" t="s">
        <v>79</v>
      </c>
      <c r="C32" s="34" t="s">
        <v>27</v>
      </c>
      <c r="D32" s="34">
        <v>1</v>
      </c>
    </row>
    <row r="33" spans="1:4" ht="15" customHeight="1" x14ac:dyDescent="0.2">
      <c r="A33" s="33" t="s">
        <v>80</v>
      </c>
      <c r="B33" s="15" t="s">
        <v>81</v>
      </c>
      <c r="C33" s="34" t="s">
        <v>22</v>
      </c>
      <c r="D33" s="34">
        <v>4</v>
      </c>
    </row>
    <row r="34" spans="1:4" ht="15" customHeight="1" x14ac:dyDescent="0.2">
      <c r="A34" s="33" t="s">
        <v>82</v>
      </c>
      <c r="B34" s="15" t="s">
        <v>83</v>
      </c>
      <c r="C34" s="34" t="s">
        <v>27</v>
      </c>
      <c r="D34" s="34">
        <v>1</v>
      </c>
    </row>
    <row r="35" spans="1:4" ht="15" customHeight="1" x14ac:dyDescent="0.2">
      <c r="A35" s="33" t="s">
        <v>84</v>
      </c>
      <c r="B35" s="15" t="s">
        <v>85</v>
      </c>
      <c r="C35" s="34" t="s">
        <v>16</v>
      </c>
      <c r="D35" s="34">
        <v>2</v>
      </c>
    </row>
    <row r="36" spans="1:4" ht="15" customHeight="1" x14ac:dyDescent="0.2">
      <c r="A36" s="33" t="s">
        <v>86</v>
      </c>
      <c r="B36" s="15" t="s">
        <v>87</v>
      </c>
      <c r="C36" s="34" t="s">
        <v>30</v>
      </c>
      <c r="D36" s="34">
        <v>3</v>
      </c>
    </row>
    <row r="37" spans="1:4" ht="15" customHeight="1" x14ac:dyDescent="0.2">
      <c r="A37" s="33" t="s">
        <v>88</v>
      </c>
      <c r="B37" s="15" t="s">
        <v>89</v>
      </c>
      <c r="C37" s="34" t="s">
        <v>30</v>
      </c>
      <c r="D37" s="34">
        <v>3</v>
      </c>
    </row>
    <row r="38" spans="1:4" ht="15" customHeight="1" x14ac:dyDescent="0.2">
      <c r="A38" s="33" t="s">
        <v>90</v>
      </c>
      <c r="B38" s="15" t="s">
        <v>91</v>
      </c>
      <c r="C38" s="34" t="s">
        <v>22</v>
      </c>
      <c r="D38" s="34">
        <v>4</v>
      </c>
    </row>
    <row r="39" spans="1:4" ht="15" customHeight="1" x14ac:dyDescent="0.2">
      <c r="A39" s="33" t="s">
        <v>92</v>
      </c>
      <c r="B39" s="15" t="s">
        <v>93</v>
      </c>
      <c r="C39" s="34" t="s">
        <v>19</v>
      </c>
      <c r="D39" s="34">
        <v>5</v>
      </c>
    </row>
    <row r="40" spans="1:4" ht="15" customHeight="1" x14ac:dyDescent="0.2">
      <c r="A40" s="33" t="s">
        <v>94</v>
      </c>
      <c r="B40" s="15" t="s">
        <v>95</v>
      </c>
      <c r="C40" s="34" t="s">
        <v>27</v>
      </c>
      <c r="D40" s="34">
        <v>1</v>
      </c>
    </row>
    <row r="41" spans="1:4" ht="15" customHeight="1" x14ac:dyDescent="0.2">
      <c r="A41" s="33" t="s">
        <v>96</v>
      </c>
      <c r="B41" s="15" t="s">
        <v>97</v>
      </c>
      <c r="C41" s="34" t="s">
        <v>27</v>
      </c>
      <c r="D41" s="34">
        <v>1</v>
      </c>
    </row>
    <row r="42" spans="1:4" ht="15" customHeight="1" x14ac:dyDescent="0.2">
      <c r="A42" s="33" t="s">
        <v>98</v>
      </c>
      <c r="B42" s="15" t="s">
        <v>99</v>
      </c>
      <c r="C42" s="34" t="s">
        <v>16</v>
      </c>
      <c r="D42" s="34">
        <v>2</v>
      </c>
    </row>
    <row r="43" spans="1:4" ht="15" customHeight="1" x14ac:dyDescent="0.2">
      <c r="A43" s="33" t="s">
        <v>100</v>
      </c>
      <c r="B43" s="15" t="s">
        <v>101</v>
      </c>
      <c r="C43" s="34" t="s">
        <v>30</v>
      </c>
      <c r="D43" s="34">
        <v>3</v>
      </c>
    </row>
    <row r="44" spans="1:4" ht="15" customHeight="1" x14ac:dyDescent="0.2">
      <c r="A44" s="33" t="s">
        <v>102</v>
      </c>
      <c r="B44" s="15" t="s">
        <v>103</v>
      </c>
      <c r="C44" s="34" t="s">
        <v>16</v>
      </c>
      <c r="D44" s="34">
        <v>2</v>
      </c>
    </row>
    <row r="45" spans="1:4" ht="15" customHeight="1" x14ac:dyDescent="0.2">
      <c r="A45" s="33" t="s">
        <v>104</v>
      </c>
      <c r="B45" s="15" t="s">
        <v>105</v>
      </c>
      <c r="C45" s="34" t="s">
        <v>22</v>
      </c>
      <c r="D45" s="34">
        <v>4</v>
      </c>
    </row>
    <row r="46" spans="1:4" ht="15" customHeight="1" x14ac:dyDescent="0.2">
      <c r="A46" s="33" t="s">
        <v>106</v>
      </c>
      <c r="B46" s="15" t="s">
        <v>107</v>
      </c>
      <c r="C46" s="34" t="s">
        <v>19</v>
      </c>
      <c r="D46" s="34">
        <v>5</v>
      </c>
    </row>
    <row r="47" spans="1:4" ht="15" customHeight="1" x14ac:dyDescent="0.2">
      <c r="A47" s="33" t="s">
        <v>108</v>
      </c>
      <c r="B47" s="15" t="s">
        <v>109</v>
      </c>
      <c r="C47" s="34" t="s">
        <v>27</v>
      </c>
      <c r="D47" s="34">
        <v>1</v>
      </c>
    </row>
    <row r="48" spans="1:4" ht="15" customHeight="1" x14ac:dyDescent="0.2">
      <c r="A48" s="33" t="s">
        <v>110</v>
      </c>
      <c r="B48" s="15" t="s">
        <v>111</v>
      </c>
      <c r="C48" s="34" t="s">
        <v>16</v>
      </c>
      <c r="D48" s="34">
        <v>2</v>
      </c>
    </row>
    <row r="49" spans="1:4" ht="15" customHeight="1" x14ac:dyDescent="0.2">
      <c r="A49" s="33" t="s">
        <v>112</v>
      </c>
      <c r="B49" s="15" t="s">
        <v>113</v>
      </c>
      <c r="C49" s="34" t="s">
        <v>19</v>
      </c>
      <c r="D49" s="34">
        <v>5</v>
      </c>
    </row>
    <row r="50" spans="1:4" ht="15" customHeight="1" x14ac:dyDescent="0.2">
      <c r="A50" s="33" t="s">
        <v>114</v>
      </c>
      <c r="B50" s="15" t="s">
        <v>115</v>
      </c>
      <c r="C50" s="34" t="s">
        <v>16</v>
      </c>
      <c r="D50" s="34">
        <v>2</v>
      </c>
    </row>
    <row r="51" spans="1:4" ht="15" customHeight="1" x14ac:dyDescent="0.2">
      <c r="A51" s="33" t="s">
        <v>116</v>
      </c>
      <c r="B51" s="15" t="s">
        <v>117</v>
      </c>
      <c r="C51" s="34" t="s">
        <v>30</v>
      </c>
      <c r="D51" s="34">
        <v>3</v>
      </c>
    </row>
    <row r="52" spans="1:4" ht="15" customHeight="1" x14ac:dyDescent="0.2">
      <c r="A52" s="33" t="s">
        <v>118</v>
      </c>
      <c r="B52" s="15" t="s">
        <v>119</v>
      </c>
      <c r="C52" s="34" t="s">
        <v>19</v>
      </c>
      <c r="D52" s="34">
        <v>5</v>
      </c>
    </row>
  </sheetData>
  <mergeCells count="1">
    <mergeCell ref="G2:H2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25" sqref="E25"/>
    </sheetView>
  </sheetViews>
  <sheetFormatPr defaultRowHeight="12.75" x14ac:dyDescent="0.2"/>
  <cols>
    <col min="1" max="1" width="10.85546875" bestFit="1" customWidth="1"/>
    <col min="2" max="2" width="9.7109375" bestFit="1" customWidth="1"/>
    <col min="3" max="3" width="12.28515625" customWidth="1"/>
    <col min="5" max="5" width="10.140625" customWidth="1"/>
    <col min="6" max="6" width="11" customWidth="1"/>
  </cols>
  <sheetData>
    <row r="1" spans="1:6" ht="15" customHeight="1" x14ac:dyDescent="0.2">
      <c r="A1" s="27" t="s">
        <v>136</v>
      </c>
      <c r="B1" s="28"/>
      <c r="C1" s="28"/>
      <c r="D1" s="28"/>
      <c r="E1" s="28"/>
      <c r="F1" s="29"/>
    </row>
    <row r="2" spans="1:6" ht="38.25" x14ac:dyDescent="0.2">
      <c r="A2" s="1" t="s">
        <v>12</v>
      </c>
      <c r="B2" s="25" t="s">
        <v>120</v>
      </c>
      <c r="C2" s="25" t="s">
        <v>121</v>
      </c>
      <c r="D2" s="25" t="s">
        <v>122</v>
      </c>
      <c r="E2" s="25" t="s">
        <v>123</v>
      </c>
      <c r="F2" s="25" t="s">
        <v>124</v>
      </c>
    </row>
    <row r="3" spans="1:6" x14ac:dyDescent="0.2">
      <c r="A3" s="1">
        <v>1</v>
      </c>
      <c r="B3" s="26">
        <v>2200</v>
      </c>
      <c r="C3" s="79">
        <v>350</v>
      </c>
      <c r="D3" s="26">
        <v>550</v>
      </c>
      <c r="E3" s="26">
        <v>415</v>
      </c>
      <c r="F3" s="26">
        <v>400</v>
      </c>
    </row>
    <row r="4" spans="1:6" x14ac:dyDescent="0.2">
      <c r="A4" s="1">
        <v>2</v>
      </c>
      <c r="B4" s="35">
        <v>1750</v>
      </c>
      <c r="C4" s="80">
        <v>325</v>
      </c>
      <c r="D4" s="35">
        <v>475</v>
      </c>
      <c r="E4" s="35">
        <v>415</v>
      </c>
      <c r="F4" s="35">
        <v>220</v>
      </c>
    </row>
    <row r="5" spans="1:6" x14ac:dyDescent="0.2">
      <c r="A5" s="1">
        <v>3</v>
      </c>
      <c r="B5" s="35">
        <v>1425</v>
      </c>
      <c r="C5" s="80">
        <v>300</v>
      </c>
      <c r="D5" s="35">
        <v>450</v>
      </c>
      <c r="E5" s="35">
        <v>415</v>
      </c>
      <c r="F5" s="35">
        <v>200</v>
      </c>
    </row>
    <row r="6" spans="1:6" x14ac:dyDescent="0.2">
      <c r="A6" s="1">
        <v>4</v>
      </c>
      <c r="B6" s="35">
        <v>1120</v>
      </c>
      <c r="C6" s="80">
        <v>300</v>
      </c>
      <c r="D6" s="35">
        <v>450</v>
      </c>
      <c r="E6" s="35">
        <v>415</v>
      </c>
      <c r="F6" s="35">
        <v>100</v>
      </c>
    </row>
    <row r="7" spans="1:6" x14ac:dyDescent="0.2">
      <c r="A7" s="1">
        <v>5</v>
      </c>
      <c r="B7" s="35">
        <v>2650</v>
      </c>
      <c r="C7" s="80">
        <v>350</v>
      </c>
      <c r="D7" s="35">
        <v>625</v>
      </c>
      <c r="E7" s="35">
        <v>415</v>
      </c>
      <c r="F7" s="35">
        <v>500</v>
      </c>
    </row>
    <row r="14" spans="1:6" x14ac:dyDescent="0.2">
      <c r="C14" s="36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E27" sqref="E27"/>
    </sheetView>
  </sheetViews>
  <sheetFormatPr defaultRowHeight="12.75" x14ac:dyDescent="0.2"/>
  <cols>
    <col min="2" max="2" width="20.7109375" bestFit="1" customWidth="1"/>
  </cols>
  <sheetData>
    <row r="1" spans="1:2" ht="15" customHeight="1" x14ac:dyDescent="0.2">
      <c r="A1" s="22" t="s">
        <v>138</v>
      </c>
      <c r="B1" s="30"/>
    </row>
    <row r="2" spans="1:2" x14ac:dyDescent="0.2">
      <c r="A2" s="1" t="s">
        <v>12</v>
      </c>
      <c r="B2" s="1" t="s">
        <v>137</v>
      </c>
    </row>
    <row r="3" spans="1:2" x14ac:dyDescent="0.2">
      <c r="A3" s="1">
        <v>1</v>
      </c>
      <c r="B3" s="37">
        <v>4</v>
      </c>
    </row>
    <row r="4" spans="1:2" x14ac:dyDescent="0.2">
      <c r="A4" s="1">
        <v>2</v>
      </c>
      <c r="B4" s="38">
        <v>3.59</v>
      </c>
    </row>
    <row r="5" spans="1:2" x14ac:dyDescent="0.2">
      <c r="A5" s="1">
        <v>3</v>
      </c>
      <c r="B5" s="39">
        <v>3.69</v>
      </c>
    </row>
    <row r="6" spans="1:2" x14ac:dyDescent="0.2">
      <c r="A6" s="1">
        <v>4</v>
      </c>
      <c r="B6" s="39">
        <v>3.39</v>
      </c>
    </row>
    <row r="7" spans="1:2" x14ac:dyDescent="0.2">
      <c r="A7" s="1">
        <v>5</v>
      </c>
      <c r="B7" s="39">
        <v>4.12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C10" sqref="C10"/>
    </sheetView>
  </sheetViews>
  <sheetFormatPr defaultRowHeight="12.75" x14ac:dyDescent="0.2"/>
  <cols>
    <col min="1" max="1" width="30.85546875" bestFit="1" customWidth="1"/>
    <col min="2" max="2" width="13.85546875" bestFit="1" customWidth="1"/>
    <col min="3" max="3" width="17.85546875" bestFit="1" customWidth="1"/>
    <col min="4" max="4" width="15.5703125" bestFit="1" customWidth="1"/>
    <col min="5" max="5" width="19.7109375" bestFit="1" customWidth="1"/>
    <col min="6" max="6" width="25.140625" bestFit="1" customWidth="1"/>
    <col min="7" max="7" width="24.140625" bestFit="1" customWidth="1"/>
    <col min="8" max="8" width="17.85546875" bestFit="1" customWidth="1"/>
    <col min="9" max="9" width="15.5703125" bestFit="1" customWidth="1"/>
    <col min="10" max="10" width="20.28515625" bestFit="1" customWidth="1"/>
    <col min="11" max="11" width="23.140625" bestFit="1" customWidth="1"/>
    <col min="12" max="12" width="24.140625" bestFit="1" customWidth="1"/>
  </cols>
  <sheetData>
    <row r="1" spans="1:13" x14ac:dyDescent="0.2">
      <c r="A1" s="86" t="s">
        <v>159</v>
      </c>
      <c r="B1" s="86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">
      <c r="A2" s="50" t="s">
        <v>160</v>
      </c>
      <c r="B2" s="51">
        <v>22500</v>
      </c>
      <c r="D2" s="48"/>
      <c r="L2" s="48"/>
    </row>
    <row r="3" spans="1:13" x14ac:dyDescent="0.2">
      <c r="A3" s="50" t="s">
        <v>161</v>
      </c>
      <c r="B3" s="77" t="s">
        <v>175</v>
      </c>
      <c r="D3" s="48"/>
      <c r="L3" s="48"/>
    </row>
    <row r="4" spans="1:13" x14ac:dyDescent="0.2">
      <c r="A4" s="50" t="s">
        <v>170</v>
      </c>
      <c r="B4" s="68" t="s">
        <v>26</v>
      </c>
    </row>
    <row r="5" spans="1:13" x14ac:dyDescent="0.2">
      <c r="A5" s="50" t="s">
        <v>162</v>
      </c>
      <c r="B5" s="77" t="s">
        <v>165</v>
      </c>
    </row>
    <row r="6" spans="1:13" x14ac:dyDescent="0.2">
      <c r="A6" s="50" t="s">
        <v>163</v>
      </c>
      <c r="B6" s="77" t="s">
        <v>166</v>
      </c>
    </row>
    <row r="7" spans="1:13" x14ac:dyDescent="0.2">
      <c r="A7" s="50" t="s">
        <v>164</v>
      </c>
      <c r="B7" s="67">
        <v>0.95</v>
      </c>
    </row>
    <row r="8" spans="1:13" x14ac:dyDescent="0.2">
      <c r="C8" s="54"/>
    </row>
    <row r="9" spans="1:13" x14ac:dyDescent="0.2">
      <c r="A9" s="57" t="s">
        <v>172</v>
      </c>
      <c r="B9" s="57" t="s">
        <v>173</v>
      </c>
      <c r="C9" s="64"/>
      <c r="D9" s="59"/>
    </row>
    <row r="10" spans="1:13" x14ac:dyDescent="0.2">
      <c r="A10" s="58">
        <v>2</v>
      </c>
      <c r="B10" s="58">
        <v>4</v>
      </c>
      <c r="C10" s="60"/>
      <c r="D10" s="59"/>
    </row>
    <row r="11" spans="1:13" x14ac:dyDescent="0.2">
      <c r="A11" s="58">
        <v>3</v>
      </c>
      <c r="B11" s="58">
        <v>6</v>
      </c>
      <c r="C11" s="55"/>
      <c r="D11" s="61"/>
    </row>
    <row r="12" spans="1:13" x14ac:dyDescent="0.2">
      <c r="A12" s="58">
        <v>6</v>
      </c>
      <c r="B12" s="58">
        <v>8</v>
      </c>
      <c r="C12" s="63"/>
      <c r="D12" s="62"/>
    </row>
    <row r="13" spans="1:13" x14ac:dyDescent="0.2">
      <c r="A13" s="58">
        <v>9</v>
      </c>
      <c r="B13" s="75" t="s">
        <v>126</v>
      </c>
      <c r="C13" s="56"/>
    </row>
    <row r="14" spans="1:13" x14ac:dyDescent="0.2">
      <c r="A14" s="74"/>
      <c r="B14" s="75"/>
      <c r="C14" s="53"/>
      <c r="D14" s="59"/>
    </row>
    <row r="15" spans="1:13" x14ac:dyDescent="0.2">
      <c r="A15" s="48"/>
      <c r="C15" s="65"/>
      <c r="K15" s="10"/>
    </row>
    <row r="16" spans="1:13" x14ac:dyDescent="0.2">
      <c r="A16" s="48"/>
    </row>
    <row r="17" spans="1:11" x14ac:dyDescent="0.2">
      <c r="A17" s="48"/>
      <c r="K17" s="10"/>
    </row>
    <row r="18" spans="1:11" x14ac:dyDescent="0.2">
      <c r="A18" s="49"/>
      <c r="B18" s="49"/>
    </row>
    <row r="19" spans="1:11" x14ac:dyDescent="0.2">
      <c r="A19" s="48"/>
      <c r="B19" s="84" t="s">
        <v>167</v>
      </c>
      <c r="C19" s="85"/>
      <c r="D19" s="85"/>
      <c r="E19" s="85"/>
      <c r="F19" s="85"/>
      <c r="G19" s="85"/>
    </row>
    <row r="20" spans="1:11" x14ac:dyDescent="0.2">
      <c r="A20" s="48"/>
      <c r="B20" s="84"/>
      <c r="C20" s="85"/>
      <c r="D20" s="85"/>
      <c r="E20" s="85"/>
      <c r="F20" s="85"/>
      <c r="G20" s="85"/>
    </row>
    <row r="21" spans="1:11" x14ac:dyDescent="0.2">
      <c r="A21" s="48"/>
      <c r="B21" s="72" t="s">
        <v>171</v>
      </c>
      <c r="C21" s="72" t="s">
        <v>174</v>
      </c>
      <c r="D21" s="72" t="s">
        <v>168</v>
      </c>
      <c r="E21" s="78" t="s">
        <v>176</v>
      </c>
      <c r="F21" s="78" t="s">
        <v>177</v>
      </c>
      <c r="G21" s="72" t="s">
        <v>169</v>
      </c>
    </row>
    <row r="22" spans="1:11" x14ac:dyDescent="0.2">
      <c r="A22" s="48"/>
      <c r="B22" s="52" t="str">
        <f>IFERROR((INDEX(models,'Estimate Form'!A10)),"")</f>
        <v>Voltage Wagon</v>
      </c>
      <c r="C22" s="52" t="str">
        <f>IFERROR(INDEX(modelDesc,'Estimate Form'!A10),"")</f>
        <v>Compact hatchback</v>
      </c>
      <c r="D22" s="69">
        <f>IFERROR(($B$2/INDEX((highway,mixed,city),INDEX(engWeightClass,'Estimate Form'!A10,2),MATCH('Estimate Form'!B10,mileageBar,0),MATCH('Estimate Form'!$B$3,{"highway","mixed","city"},0))*VLOOKUP(VLOOKUP('Estimate Form'!$B$4,states,3,FALSE),gasPrice,2,FALSE)*$B$7),"")</f>
        <v>2426.0330578512398</v>
      </c>
      <c r="E22" s="76">
        <f>IFERROR(SUM(((VLOOKUP(VLOOKUP('Estimate Form'!$B$4,states,3,FALSE),insuranceCost1,2,FALSE))),(IF(B$6="Excellent",-INDEX(insuranceCost2,VLOOKUP('Estimate Form'!$B$4,states,3,FALSE),MATCH($B$6,{"Excellent","Poor"},0)),INDEX(insuranceCost2,VLOOKUP('Estimate Form'!$B$4,states,3,FALSE),MATCH($B$6,{"Excellent","Poor"},0))))+INDEX(insuranceCost3,VLOOKUP('Estimate Form'!$B$4,states,3,FALSE),MATCH($B$5,{"City","Rural","Suburb"},0))),"")</f>
        <v>2715</v>
      </c>
      <c r="F22" s="76">
        <f>IFERROR((INDEX(MaintenanceCost,'Estimate Form'!A10,1)+INDEX(MaintenanceCost,'Estimate Form'!A10,2)+INDEX(MaintenanceCost,'Estimate Form'!A10,3))/3+$B$2/Models!$D$16*Models!$D$17,"")</f>
        <v>609.04761904761904</v>
      </c>
      <c r="G22" s="66">
        <f t="shared" ref="G22:G25" si="0">IFERROR((SUM(D22:F22)),"")</f>
        <v>5750.0806768988596</v>
      </c>
    </row>
    <row r="23" spans="1:11" x14ac:dyDescent="0.2">
      <c r="A23" s="48"/>
      <c r="B23" s="52" t="str">
        <f>IFERROR((INDEX(models,'Estimate Form'!A11)),"")</f>
        <v>Mia</v>
      </c>
      <c r="C23" s="52" t="str">
        <f>IFERROR(INDEX(modelDesc,'Estimate Form'!A11),"")</f>
        <v>Mid-size sedan</v>
      </c>
      <c r="D23" s="71">
        <f>IFERROR(($B$2/INDEX((highway,mixed,city),INDEX(engWeightClass,'Estimate Form'!A11,2),MATCH('Estimate Form'!B11,mileageBar,0),MATCH('Estimate Form'!$B$3,{"highway","mixed","city"},0))*VLOOKUP(VLOOKUP('Estimate Form'!$B$4,states,3,FALSE),gasPrice,2,FALSE)*$B$7),"")</f>
        <v>3335.795454545455</v>
      </c>
      <c r="E23" s="71">
        <f>IFERROR(SUM(((VLOOKUP(VLOOKUP('Estimate Form'!$B$4,states,3,FALSE),insuranceCost1,2,FALSE))),(IF(B$6="Excellent",-INDEX(insuranceCost2,VLOOKUP('Estimate Form'!$B$4,states,3,FALSE),MATCH($B$6,{"Excellent","Poor"},0)),INDEX(insuranceCost2,VLOOKUP('Estimate Form'!$B$4,states,3,FALSE),MATCH($B$6,{"Excellent","Poor"},0))))+INDEX(insuranceCost3,VLOOKUP('Estimate Form'!$B$4,states,3,FALSE),MATCH($B$5,{"City","Rural","Suburb"},0))),"")</f>
        <v>2715</v>
      </c>
      <c r="F23" s="76">
        <f>IFERROR((INDEX(MaintenanceCost,'Estimate Form'!A11,1)+INDEX(MaintenanceCost,'Estimate Form'!A11,2)+INDEX(MaintenanceCost,'Estimate Form'!A11,3))/3+$B$2/Models!$D$16*Models!$D$17,"")</f>
        <v>609.04761904761904</v>
      </c>
      <c r="G23" s="70">
        <f t="shared" si="0"/>
        <v>6659.8430735930742</v>
      </c>
    </row>
    <row r="24" spans="1:11" x14ac:dyDescent="0.2">
      <c r="B24" s="52" t="str">
        <f>IFERROR((INDEX(models,'Estimate Form'!A12)),"")</f>
        <v>Dorf Sport</v>
      </c>
      <c r="C24" s="52" t="str">
        <f>IFERROR(INDEX(modelDesc,'Estimate Form'!A12),"")</f>
        <v>Compact sports car</v>
      </c>
      <c r="D24" s="71">
        <f>IFERROR(($B$2/INDEX((highway,mixed,city),INDEX(engWeightClass,'Estimate Form'!A12,2),MATCH('Estimate Form'!B12,mileageBar,0),MATCH('Estimate Form'!$B$3,{"highway","mixed","city"},0))*VLOOKUP(VLOOKUP('Estimate Form'!$B$4,states,3,FALSE),gasPrice,2,FALSE)*$B$7),"")</f>
        <v>3335.795454545455</v>
      </c>
      <c r="E24" s="71">
        <f>IFERROR(SUM(((VLOOKUP(VLOOKUP('Estimate Form'!$B$4,states,3,FALSE),insuranceCost1,2,FALSE))),(IF(B$6="Excellent",-INDEX(insuranceCost2,VLOOKUP('Estimate Form'!$B$4,states,3,FALSE),MATCH($B$6,{"Excellent","Poor"},0)),INDEX(insuranceCost2,VLOOKUP('Estimate Form'!$B$4,states,3,FALSE),MATCH($B$6,{"Excellent","Poor"},0))))+INDEX(insuranceCost3,VLOOKUP('Estimate Form'!$B$4,states,3,FALSE),MATCH($B$5,{"City","Rural","Suburb"},0))),"")</f>
        <v>2715</v>
      </c>
      <c r="F24" s="76">
        <f>IFERROR((INDEX(MaintenanceCost,'Estimate Form'!A12,1)+INDEX(MaintenanceCost,'Estimate Form'!A12,2)+INDEX(MaintenanceCost,'Estimate Form'!A12,3))/3+$B$2/Models!$D$16*Models!$D$17,"")</f>
        <v>650.71428571428578</v>
      </c>
      <c r="G24" s="70">
        <f t="shared" si="0"/>
        <v>6701.5097402597403</v>
      </c>
    </row>
    <row r="25" spans="1:11" x14ac:dyDescent="0.2">
      <c r="B25" s="52" t="str">
        <f>IFERROR((INDEX(models,'Estimate Form'!A13)),"")</f>
        <v>Zemb</v>
      </c>
      <c r="C25" s="52" t="str">
        <f>IFERROR(INDEX(modelDesc,'Estimate Form'!A13),"")</f>
        <v>Mid-size truck</v>
      </c>
      <c r="D25" s="71">
        <f>IFERROR(($B$2/INDEX((highway,mixed,city),INDEX(engWeightClass,'Estimate Form'!A13,2),MATCH('Estimate Form'!B13,mileageBar,0),MATCH('Estimate Form'!$B$3,{"highway","mixed","city"},0))*VLOOKUP(VLOOKUP('Estimate Form'!$B$4,states,3,FALSE),gasPrice,2,FALSE)*$B$7),"")</f>
        <v>4709.3582887700541</v>
      </c>
      <c r="E25" s="71">
        <f>IFERROR(SUM(((VLOOKUP(VLOOKUP('Estimate Form'!$B$4,states,3,FALSE),insuranceCost1,2,FALSE))),(IF(B$6="Excellent",-INDEX(insuranceCost2,VLOOKUP('Estimate Form'!$B$4,states,3,FALSE),MATCH($B$6,{"Excellent","Poor"},0)),INDEX(insuranceCost2,VLOOKUP('Estimate Form'!$B$4,states,3,FALSE),MATCH($B$6,{"Excellent","Poor"},0))))+INDEX(insuranceCost3,VLOOKUP('Estimate Form'!$B$4,states,3,FALSE),MATCH($B$5,{"City","Rural","Suburb"},0))),"")</f>
        <v>2715</v>
      </c>
      <c r="F25" s="76">
        <f>IFERROR((INDEX(MaintenanceCost,'Estimate Form'!A13,1)+INDEX(MaintenanceCost,'Estimate Form'!A13,2)+INDEX(MaintenanceCost,'Estimate Form'!A13,3))/3+$B$2/Models!$D$16*Models!$D$17,"")</f>
        <v>684.04761904761904</v>
      </c>
      <c r="G25" s="70">
        <f t="shared" si="0"/>
        <v>8108.4059078176733</v>
      </c>
    </row>
    <row r="26" spans="1:11" x14ac:dyDescent="0.2">
      <c r="B26" s="52" t="str">
        <f>IFERROR((INDEX(models,'Estimate Form'!A14)),"")</f>
        <v/>
      </c>
      <c r="C26" s="52" t="str">
        <f>IFERROR(INDEX(modelDesc,'Estimate Form'!A14),"")</f>
        <v/>
      </c>
      <c r="D26" s="69" t="str">
        <f>IFERROR(($B$2/INDEX((highway,mixed,city),INDEX(engWeightClass,'Estimate Form'!A14,2),MATCH('Estimate Form'!B14,mileageBar,0),MATCH('Estimate Form'!$B$3,{"highway","mixed","city"},0))*VLOOKUP(VLOOKUP('Estimate Form'!$B$4,states,3,FALSE),gasPrice,2,FALSE)*$B$7),"")</f>
        <v/>
      </c>
      <c r="E26" s="71">
        <f>IFERROR(SUM(((VLOOKUP(VLOOKUP('Estimate Form'!$B$4,states,3,FALSE),insuranceCost1,2,FALSE))),(IF(B$6="Excellent",-INDEX(insuranceCost2,VLOOKUP('Estimate Form'!$B$4,states,3,FALSE),MATCH($B$6,{"Excellent","Poor"},0)),INDEX(insuranceCost2,VLOOKUP('Estimate Form'!$B$4,states,3,FALSE),MATCH($B$6,{"Excellent","Poor"},0))))+INDEX(insuranceCost3,VLOOKUP('Estimate Form'!$B$4,states,3,FALSE),MATCH($B$5,{"City","Rural","Suburb"},0))),"")</f>
        <v>2715</v>
      </c>
      <c r="F26" s="76" t="str">
        <f>IFERROR((INDEX(MaintenanceCost,'Estimate Form'!A14,1)+INDEX(MaintenanceCost,'Estimate Form'!A14,2)+INDEX(MaintenanceCost,'Estimate Form'!A14,3))/3+$B$2/Models!$D$16*Models!$D$17,"")</f>
        <v/>
      </c>
      <c r="G26" s="70">
        <f>IFERROR((SUM(D26:F26)),"")</f>
        <v>2715</v>
      </c>
    </row>
    <row r="33" spans="7:11" x14ac:dyDescent="0.2">
      <c r="K33" s="36"/>
    </row>
    <row r="36" spans="7:11" x14ac:dyDescent="0.2">
      <c r="G36" s="73"/>
    </row>
  </sheetData>
  <mergeCells count="2">
    <mergeCell ref="B19:G20"/>
    <mergeCell ref="A1:B1"/>
  </mergeCells>
  <dataValidations disablePrompts="1" count="1">
    <dataValidation allowBlank="1" showErrorMessage="1" sqref="B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Models</vt:lpstr>
      <vt:lpstr>Mileage</vt:lpstr>
      <vt:lpstr>States</vt:lpstr>
      <vt:lpstr>Insurance</vt:lpstr>
      <vt:lpstr>Gas Prices</vt:lpstr>
      <vt:lpstr>Estimate Form</vt:lpstr>
      <vt:lpstr>city</vt:lpstr>
      <vt:lpstr>cityinsurance</vt:lpstr>
      <vt:lpstr>engWeightClass</vt:lpstr>
      <vt:lpstr>excellent</vt:lpstr>
      <vt:lpstr>gasPrice</vt:lpstr>
      <vt:lpstr>highway</vt:lpstr>
      <vt:lpstr>insuranceCost1</vt:lpstr>
      <vt:lpstr>insuranceCost2</vt:lpstr>
      <vt:lpstr>insuranceCost3</vt:lpstr>
      <vt:lpstr>MaintenanceCost</vt:lpstr>
      <vt:lpstr>mileageBar</vt:lpstr>
      <vt:lpstr>mixed</vt:lpstr>
      <vt:lpstr>modelDesc</vt:lpstr>
      <vt:lpstr>models</vt:lpstr>
      <vt:lpstr>poor</vt:lpstr>
      <vt:lpstr>ruralinsurance</vt:lpstr>
      <vt:lpstr>states</vt:lpstr>
      <vt:lpstr>TypeofDriving</vt:lpstr>
      <vt:lpstr>Weight_Class</vt:lpstr>
    </vt:vector>
  </TitlesOfParts>
  <Company>Dept. of Computer Science &amp;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Debby Gross</dc:creator>
  <cp:lastModifiedBy>DrewDesktop</cp:lastModifiedBy>
  <dcterms:created xsi:type="dcterms:W3CDTF">2004-05-28T02:02:11Z</dcterms:created>
  <dcterms:modified xsi:type="dcterms:W3CDTF">2014-12-05T03:37:48Z</dcterms:modified>
</cp:coreProperties>
</file>