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ran\Documents\DA15\Excel\lookups-exercise-drexhepi\"/>
    </mc:Choice>
  </mc:AlternateContent>
  <xr:revisionPtr revIDLastSave="0" documentId="13_ncr:1_{279D9AD3-9A55-4ABA-9353-B654AEF5D496}" xr6:coauthVersionLast="47" xr6:coauthVersionMax="47" xr10:uidLastSave="{00000000-0000-0000-0000-000000000000}"/>
  <bookViews>
    <workbookView xWindow="3864" yWindow="276" windowWidth="19104" windowHeight="11208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" l="1" a="1"/>
  <c r="G119" i="1" s="1"/>
  <c r="G120" i="1" a="1"/>
  <c r="G120" i="1" s="1"/>
  <c r="G118" i="1" a="1"/>
  <c r="G118" i="1" s="1"/>
  <c r="F119" i="1" a="1"/>
  <c r="F119" i="1" s="1"/>
  <c r="F120" i="1" a="1"/>
  <c r="F120" i="1" s="1"/>
  <c r="F118" i="1" a="1"/>
  <c r="F118" i="1" s="1"/>
  <c r="E119" i="1" a="1"/>
  <c r="E119" i="1" s="1"/>
  <c r="E120" i="1" a="1"/>
  <c r="E120" i="1" s="1"/>
  <c r="E118" i="1" a="1"/>
  <c r="E118" i="1" s="1"/>
  <c r="D119" i="1" a="1"/>
  <c r="D119" i="1" s="1"/>
  <c r="D120" i="1" a="1"/>
  <c r="D120" i="1" s="1"/>
  <c r="D118" i="1" a="1"/>
  <c r="D118" i="1" s="1"/>
  <c r="B118" i="1" a="1"/>
  <c r="B118" i="1" s="1"/>
  <c r="C118" i="1" a="1"/>
  <c r="C118" i="1" s="1"/>
  <c r="C119" i="1" a="1"/>
  <c r="C119" i="1" s="1"/>
  <c r="C120" i="1" a="1"/>
  <c r="C120" i="1" s="1"/>
  <c r="B119" i="1" a="1"/>
  <c r="B119" i="1" s="1"/>
  <c r="B120" i="1" a="1"/>
  <c r="B120" i="1" s="1"/>
  <c r="D102" i="1"/>
  <c r="D103" i="1"/>
  <c r="D104" i="1"/>
  <c r="D105" i="1"/>
  <c r="D106" i="1"/>
  <c r="C102" i="1"/>
  <c r="C103" i="1"/>
  <c r="C104" i="1"/>
  <c r="C105" i="1"/>
  <c r="C106" i="1"/>
  <c r="C101" i="1"/>
  <c r="D101" i="1"/>
  <c r="B102" i="1"/>
  <c r="B103" i="1"/>
  <c r="B104" i="1"/>
  <c r="B105" i="1"/>
  <c r="B106" i="1"/>
  <c r="B101" i="1"/>
  <c r="C112" i="1"/>
  <c r="C113" i="1"/>
  <c r="C111" i="1"/>
  <c r="B112" i="1"/>
  <c r="B113" i="1"/>
  <c r="B111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92" i="1" s="1"/>
  <c r="N11" i="1"/>
  <c r="D57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5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D95" i="1" s="1"/>
  <c r="N25" i="1"/>
  <c r="D96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97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74" i="1" s="1"/>
  <c r="I11" i="1"/>
  <c r="C93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C94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C59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C79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D2" i="1"/>
  <c r="E2" i="1" s="1"/>
  <c r="I2" i="1"/>
  <c r="J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74" i="1" s="1"/>
  <c r="D11" i="1"/>
  <c r="B93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B77" i="1" s="1"/>
  <c r="D25" i="1"/>
  <c r="B96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6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C84" i="1" l="1" a="1"/>
  <c r="C84" i="1" s="1"/>
  <c r="C85" i="1" a="1"/>
  <c r="C85" i="1" s="1"/>
  <c r="B85" i="1" a="1"/>
  <c r="B85" i="1" s="1"/>
  <c r="D88" i="1" a="1"/>
  <c r="D88" i="1" s="1"/>
  <c r="B86" i="1" a="1"/>
  <c r="B86" i="1" s="1"/>
  <c r="B84" i="1" a="1"/>
  <c r="B84" i="1" s="1"/>
  <c r="D87" i="1" a="1"/>
  <c r="D87" i="1" s="1"/>
  <c r="B83" i="1" a="1"/>
  <c r="B83" i="1" s="1"/>
  <c r="C83" i="1" a="1"/>
  <c r="C83" i="1" s="1"/>
  <c r="D86" i="1" a="1"/>
  <c r="D86" i="1" s="1"/>
  <c r="B88" i="1" a="1"/>
  <c r="B88" i="1" s="1"/>
  <c r="C88" i="1" a="1"/>
  <c r="C88" i="1" s="1"/>
  <c r="D85" i="1" a="1"/>
  <c r="D85" i="1" s="1"/>
  <c r="C87" i="1" a="1"/>
  <c r="C87" i="1" s="1"/>
  <c r="D84" i="1" a="1"/>
  <c r="D84" i="1" s="1"/>
  <c r="B87" i="1" a="1"/>
  <c r="B87" i="1" s="1"/>
  <c r="C86" i="1" a="1"/>
  <c r="C86" i="1" s="1"/>
  <c r="D83" i="1" a="1"/>
  <c r="D83" i="1" s="1"/>
  <c r="B69" i="1"/>
  <c r="C68" i="1"/>
  <c r="B68" i="1"/>
  <c r="C67" i="1"/>
  <c r="B67" i="1"/>
  <c r="C66" i="1"/>
  <c r="B66" i="1"/>
  <c r="D70" i="1"/>
  <c r="D65" i="1"/>
  <c r="D69" i="1"/>
  <c r="C65" i="1"/>
  <c r="D68" i="1"/>
  <c r="B65" i="1"/>
  <c r="C70" i="1"/>
  <c r="D67" i="1"/>
  <c r="B70" i="1"/>
  <c r="C69" i="1"/>
  <c r="D66" i="1"/>
  <c r="C60" i="1"/>
  <c r="E25" i="1"/>
  <c r="C97" i="1"/>
  <c r="E41" i="1"/>
  <c r="O24" i="1"/>
  <c r="C61" i="1"/>
  <c r="B95" i="1"/>
  <c r="C58" i="1"/>
  <c r="E11" i="1"/>
  <c r="D59" i="1"/>
  <c r="B75" i="1"/>
  <c r="E24" i="1"/>
  <c r="C78" i="1"/>
  <c r="D79" i="1"/>
  <c r="B59" i="1"/>
  <c r="D75" i="1"/>
  <c r="B60" i="1"/>
  <c r="D76" i="1"/>
  <c r="J11" i="1"/>
  <c r="B79" i="1"/>
  <c r="J18" i="1"/>
  <c r="J10" i="1"/>
  <c r="O11" i="1"/>
  <c r="B58" i="1"/>
  <c r="D56" i="1"/>
  <c r="B78" i="1"/>
  <c r="C76" i="1"/>
  <c r="B92" i="1"/>
  <c r="C96" i="1"/>
  <c r="D94" i="1"/>
  <c r="C57" i="1"/>
  <c r="J41" i="1"/>
  <c r="O18" i="1"/>
  <c r="O10" i="1"/>
  <c r="B57" i="1"/>
  <c r="D61" i="1"/>
  <c r="C75" i="1"/>
  <c r="B97" i="1"/>
  <c r="C95" i="1"/>
  <c r="D93" i="1"/>
  <c r="C92" i="1"/>
  <c r="C77" i="1"/>
  <c r="J24" i="1"/>
  <c r="O41" i="1"/>
  <c r="O25" i="1"/>
  <c r="C56" i="1"/>
  <c r="D60" i="1"/>
  <c r="B76" i="1"/>
  <c r="D74" i="1"/>
  <c r="B56" i="1"/>
  <c r="D78" i="1"/>
  <c r="B94" i="1"/>
  <c r="E10" i="1"/>
  <c r="D77" i="1"/>
  <c r="F23" i="1" l="1"/>
  <c r="K36" i="1"/>
  <c r="F3" i="1"/>
  <c r="F44" i="1"/>
  <c r="F2" i="1"/>
  <c r="K10" i="1"/>
  <c r="K26" i="1"/>
  <c r="F10" i="1"/>
  <c r="F45" i="1"/>
  <c r="K4" i="1"/>
  <c r="F43" i="1"/>
  <c r="F9" i="1"/>
  <c r="K15" i="1"/>
  <c r="F16" i="1"/>
  <c r="K46" i="1"/>
  <c r="F21" i="1"/>
  <c r="F41" i="1"/>
  <c r="F28" i="1"/>
  <c r="F15" i="1"/>
  <c r="K48" i="1"/>
  <c r="F26" i="1"/>
  <c r="F4" i="1"/>
  <c r="F5" i="1"/>
  <c r="F38" i="1"/>
  <c r="F47" i="1"/>
  <c r="F18" i="1"/>
  <c r="K51" i="1"/>
  <c r="F30" i="1"/>
  <c r="F39" i="1"/>
  <c r="F42" i="1"/>
  <c r="F36" i="1"/>
  <c r="K52" i="1"/>
  <c r="K20" i="1"/>
  <c r="K47" i="1"/>
  <c r="K14" i="1"/>
  <c r="P10" i="1"/>
  <c r="F50" i="1"/>
  <c r="F52" i="1"/>
  <c r="K31" i="1"/>
  <c r="K29" i="1"/>
  <c r="P15" i="1"/>
  <c r="P39" i="1"/>
  <c r="P40" i="1"/>
  <c r="P36" i="1"/>
  <c r="P21" i="1"/>
  <c r="P18" i="1"/>
  <c r="P17" i="1"/>
  <c r="K43" i="1"/>
  <c r="K6" i="1"/>
  <c r="K34" i="1"/>
  <c r="K3" i="1"/>
  <c r="K7" i="1"/>
  <c r="K42" i="1"/>
  <c r="P23" i="1"/>
  <c r="K38" i="1"/>
  <c r="P44" i="1"/>
  <c r="K37" i="1"/>
  <c r="P29" i="1"/>
  <c r="K41" i="1"/>
  <c r="P32" i="1"/>
  <c r="K23" i="1"/>
  <c r="F34" i="1"/>
  <c r="P33" i="1"/>
  <c r="F11" i="1"/>
  <c r="K28" i="1"/>
  <c r="F20" i="1"/>
  <c r="K50" i="1"/>
  <c r="K27" i="1"/>
  <c r="K30" i="1"/>
  <c r="F25" i="1"/>
  <c r="P3" i="1"/>
  <c r="F12" i="1"/>
  <c r="F46" i="1"/>
  <c r="P52" i="1"/>
  <c r="K45" i="1"/>
  <c r="F31" i="1"/>
  <c r="P37" i="1"/>
  <c r="P24" i="1"/>
  <c r="P45" i="1"/>
  <c r="K8" i="1"/>
  <c r="K19" i="1"/>
  <c r="K39" i="1"/>
  <c r="P2" i="1"/>
  <c r="P25" i="1"/>
  <c r="K18" i="1"/>
  <c r="P22" i="1"/>
  <c r="F19" i="1"/>
  <c r="K49" i="1"/>
  <c r="K2" i="1"/>
  <c r="F37" i="1"/>
  <c r="K16" i="1"/>
  <c r="F40" i="1"/>
  <c r="P16" i="1"/>
  <c r="F29" i="1"/>
  <c r="K17" i="1"/>
  <c r="K35" i="1"/>
  <c r="P35" i="1"/>
  <c r="F6" i="1"/>
  <c r="P12" i="1"/>
  <c r="K5" i="1"/>
  <c r="F32" i="1"/>
  <c r="P31" i="1"/>
  <c r="K22" i="1"/>
  <c r="P11" i="1"/>
  <c r="P19" i="1"/>
  <c r="P27" i="1"/>
  <c r="P30" i="1"/>
  <c r="F35" i="1"/>
  <c r="F8" i="1"/>
  <c r="P48" i="1"/>
  <c r="F33" i="1"/>
  <c r="K32" i="1"/>
  <c r="P47" i="1"/>
  <c r="P26" i="1"/>
  <c r="F49" i="1"/>
  <c r="K25" i="1"/>
  <c r="F27" i="1"/>
  <c r="P43" i="1"/>
  <c r="F14" i="1"/>
  <c r="P20" i="1"/>
  <c r="K13" i="1"/>
  <c r="F48" i="1"/>
  <c r="P5" i="1"/>
  <c r="K44" i="1"/>
  <c r="P46" i="1"/>
  <c r="P6" i="1"/>
  <c r="P49" i="1"/>
  <c r="P50" i="1"/>
  <c r="P14" i="1"/>
  <c r="K12" i="1"/>
  <c r="K9" i="1"/>
  <c r="P4" i="1"/>
  <c r="P41" i="1"/>
  <c r="K24" i="1"/>
  <c r="K11" i="1"/>
  <c r="P38" i="1"/>
  <c r="F51" i="1"/>
  <c r="F24" i="1"/>
  <c r="P42" i="1"/>
  <c r="P7" i="1"/>
  <c r="K40" i="1"/>
  <c r="P9" i="1"/>
  <c r="P34" i="1"/>
  <c r="P8" i="1"/>
  <c r="K33" i="1"/>
  <c r="F13" i="1"/>
  <c r="P51" i="1"/>
  <c r="F22" i="1"/>
  <c r="P28" i="1"/>
  <c r="K21" i="1"/>
  <c r="F7" i="1"/>
  <c r="P13" i="1"/>
  <c r="F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<sst xmlns="http://schemas.openxmlformats.org/spreadsheetml/2006/main" count="183" uniqueCount="93">
  <si>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</si>
  <si>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</si>
  <si>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</si>
  <si>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</si>
  <si>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</si>
  <si>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</si>
  <si>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</si>
  <si>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</si>
  <si>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</si>
  <si>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</si>
  <si>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</si>
  <si>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</si>
  <si>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</si>
  <si>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</si>
  <si>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</si>
  <si>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</si>
  <si>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</si>
  <si>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</si>
  <si>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</si>
  <si>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</si>
  <si>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</si>
  <si>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</si>
  <si>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</si>
  <si>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</si>
  <si>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</si>
  <si>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</si>
  <si>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</si>
  <si>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</si>
  <si>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</si>
  <si>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</si>
  <si>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</si>
  <si>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</si>
  <si>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</si>
  <si>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</si>
  <si>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</si>
  <si>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</si>
  <si>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</si>
  <si>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</si>
  <si>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</si>
  <si>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</si>
  <si>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</si>
  <si>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</si>
  <si>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</si>
  <si>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</si>
  <si>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</si>
  <si>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</si>
  <si>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</si>
  <si>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</si>
  <si>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</si>
  <si>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</si>
  <si>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</si>
  <si>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</si>
  <si>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</si>
  <si>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</si>
  <si>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</si>
  <si>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</si>
  <si>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</si>
  <si>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</si>
  <si>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</si>
  <si>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</si>
  <si>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</si>
  <si>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</si>
  <si>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</si>
  <si>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</si>
  <si>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</si>
  <si>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</si>
  <si>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</si>
  <si>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</si>
  <si>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</si>
  <si>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</si>
  <si>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</si>
  <si>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</si>
  <si>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</si>
  <si>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</si>
  <si>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</si>
  <si>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</si>
  <si>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</si>
  <si>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</si>
  <si>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</si>
  <si>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</si>
  <si>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</si>
  <si>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</si>
  <si>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</si>
  <si>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</si>
  <si>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</si>
  <si>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</si>
  <si>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</si>
  <si>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</si>
  <si>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</si>
  <si>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</si>
  <si>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3 - Challenge</t>
  </si>
  <si>
    <t>Question 4 - Challenge</t>
  </si>
  <si>
    <t>Question 5 -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</si>
</sst>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24242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4" fontId="0" fillId="0" borderId="0" xfId="42" applyFont="1"/>
    <xf numFmtId="44" fontId="20" fillId="0" borderId="0" xfId="42" applyFont="1"/>
    <xf numFmtId="0" fontId="21" fillId="0" borderId="0" xfId="0" applyFont="1"/>
    <xf numFmtId="0" fontId="22" fillId="0" borderId="0" xfId="0" applyFont="1"/>
    <xf numFmtId="0" fontId="22" fillId="34" borderId="0" xfId="0" applyFont="1" applyFill="1"/>
    <xf numFmtId="0" fontId="20" fillId="0" borderId="0" xfId="0" applyFont="1"/>
    <xf numFmtId="10" fontId="2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metro_budget!$B$110:$C$110</c:f>
              <c:strCache>
                <c:ptCount val="1"/>
                <c:pt idx="0">
                  <c:v>Budget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metro_budget!$A$111:$A$113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metro_budget!$B$111:$B$113</c:f>
              <c:numCache>
                <c:formatCode>_("$"* #,##0.00_);_("$"* \(#,##0.00\);_("$"* "-"??_);_(@_)</c:formatCode>
                <c:ptCount val="3"/>
                <c:pt idx="0">
                  <c:v>7670700</c:v>
                </c:pt>
                <c:pt idx="1">
                  <c:v>7968300</c:v>
                </c:pt>
                <c:pt idx="2">
                  <c:v>7759600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6-405A-9205-7DA82AA27CCF}"/>
            </c:ext>
          </c:extLst>
        </c:ser>
        <c:ser>
          <c:idx val="1"/>
          <c:order val="1"/>
          <c:tx>
            <c:strRef>
              <c:f>metro_budget!$C$110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metro_budget!$A$111:$A$113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metro_budget!$C$111:$C$113</c:f>
              <c:numCache>
                <c:formatCode>_("$"* #,##0.00_);_("$"* \(#,##0.00\);_("$"* "-"??_);_(@_)</c:formatCode>
                <c:ptCount val="3"/>
                <c:pt idx="0">
                  <c:v>6947552.6699999999</c:v>
                </c:pt>
                <c:pt idx="1">
                  <c:v>7020609.3200000003</c:v>
                </c:pt>
                <c:pt idx="2">
                  <c:v>7497322.9100000001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26-405A-9205-7DA82AA27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8417120"/>
        <c:axId val="818417600"/>
      </c:barChart>
      <c:catAx>
        <c:axId val="81841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17600"/>
        <c:crosses val="autoZero"/>
        <c:auto val="1"/>
        <c:lblAlgn val="ctr"/>
        <c:lblOffset val="100"/>
        <c:noMultiLvlLbl val="0"/>
      </c:catAx>
      <c:valAx>
        <c:axId val="81841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1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84</xdr:row>
      <xdr:rowOff>114300</xdr:rowOff>
    </xdr:from>
    <xdr:to>
      <xdr:col>7</xdr:col>
      <xdr:colOff>1706880</xdr:colOff>
      <xdr:row>98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97CAE-9CDC-311D-35C2-DDC528293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topLeftCell="A105" workbookViewId="0">
      <selection activeCell="G118" sqref="G118:G120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VLOOKUP($A56,$A$1:$P$52,4,FALSE)</f>
        <v>-36209.630000000005</v>
      </c>
      <c r="C56">
        <f>VLOOKUP($A56,$A$1:$P$52,9,FALSE)</f>
        <v>-27292.159999999974</v>
      </c>
      <c r="D56">
        <f>VLOOKUP($A56,$A$1:$P$52,14,FALSE)</f>
        <v>-9181.0800000000163</v>
      </c>
    </row>
    <row r="57" spans="1:16" x14ac:dyDescent="0.3">
      <c r="A57" t="s">
        <v>25</v>
      </c>
      <c r="B57">
        <f t="shared" ref="B57:B61" si="9">VLOOKUP($A57,$A$1:$P$52,4,FALSE)</f>
        <v>0</v>
      </c>
      <c r="C57">
        <f t="shared" ref="C57:C61" si="10">VLOOKUP($A57,$A$1:$P$52,9,FALSE)</f>
        <v>0</v>
      </c>
      <c r="D57">
        <f t="shared" ref="D57:D61" si="11">VLOOKUP($A57,$A$1:$P$52,14,FALSE)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10" t="s">
        <v>90</v>
      </c>
      <c r="B63" s="11"/>
      <c r="C63" s="11"/>
      <c r="D63" s="11"/>
    </row>
    <row r="64" spans="1:16" x14ac:dyDescent="0.3">
      <c r="A64" s="12" t="s">
        <v>0</v>
      </c>
      <c r="B64" s="12" t="s">
        <v>3</v>
      </c>
      <c r="C64" s="12" t="s">
        <v>8</v>
      </c>
      <c r="D64" s="12" t="s">
        <v>13</v>
      </c>
    </row>
    <row r="65" spans="1:4" x14ac:dyDescent="0.3">
      <c r="A65" s="11" t="s">
        <v>24</v>
      </c>
      <c r="B65" s="11">
        <f>VLOOKUP($A65,$A$1:$P$52,MATCH(B$64,$A$1:$P$1,1),FALSE)</f>
        <v>-36209.630000000005</v>
      </c>
      <c r="C65" s="11">
        <f t="shared" ref="C65:D70" si="12">VLOOKUP($A65,$A$1:$P$52,MATCH(C$64,$A$1:$P$1,1),FALSE)</f>
        <v>-27292.159999999974</v>
      </c>
      <c r="D65" s="11">
        <f t="shared" si="12"/>
        <v>-9181.0800000000163</v>
      </c>
    </row>
    <row r="66" spans="1:4" x14ac:dyDescent="0.3">
      <c r="A66" s="11" t="s">
        <v>25</v>
      </c>
      <c r="B66" s="11">
        <f t="shared" ref="B66:B70" si="13">VLOOKUP($A66,$A$1:$P$52,MATCH(B$64,$A$1:$P$1,1),FALSE)</f>
        <v>0</v>
      </c>
      <c r="C66" s="11">
        <f t="shared" si="12"/>
        <v>0</v>
      </c>
      <c r="D66" s="11">
        <f t="shared" si="12"/>
        <v>-311228.08999999997</v>
      </c>
    </row>
    <row r="67" spans="1:4" x14ac:dyDescent="0.3">
      <c r="A67" s="11" t="s">
        <v>32</v>
      </c>
      <c r="B67" s="11">
        <f t="shared" si="13"/>
        <v>-149396.10000000987</v>
      </c>
      <c r="C67" s="11">
        <f t="shared" si="12"/>
        <v>-189254.06000000006</v>
      </c>
      <c r="D67" s="11">
        <f t="shared" si="12"/>
        <v>-374962.91000000015</v>
      </c>
    </row>
    <row r="68" spans="1:4" x14ac:dyDescent="0.3">
      <c r="A68" s="11" t="s">
        <v>38</v>
      </c>
      <c r="B68" s="11">
        <f t="shared" si="13"/>
        <v>-12230.810000000056</v>
      </c>
      <c r="C68" s="11">
        <f t="shared" si="12"/>
        <v>-45485.580000000075</v>
      </c>
      <c r="D68" s="11">
        <f t="shared" si="12"/>
        <v>-72.879999999888241</v>
      </c>
    </row>
    <row r="69" spans="1:4" x14ac:dyDescent="0.3">
      <c r="A69" s="11" t="s">
        <v>39</v>
      </c>
      <c r="B69" s="11">
        <f t="shared" si="13"/>
        <v>-4950.4699999999721</v>
      </c>
      <c r="C69" s="11">
        <f t="shared" si="12"/>
        <v>-8005.7900000010268</v>
      </c>
      <c r="D69" s="11">
        <f t="shared" si="12"/>
        <v>-1724.9000000000233</v>
      </c>
    </row>
    <row r="70" spans="1:4" x14ac:dyDescent="0.3">
      <c r="A70" s="11" t="s">
        <v>55</v>
      </c>
      <c r="B70" s="11">
        <f t="shared" si="13"/>
        <v>-184239.79000001028</v>
      </c>
      <c r="C70" s="11">
        <f t="shared" si="12"/>
        <v>-133456.33000001032</v>
      </c>
      <c r="D70" s="11">
        <f t="shared" si="12"/>
        <v>-82077.349999999627</v>
      </c>
    </row>
    <row r="72" spans="1:4" x14ac:dyDescent="0.3">
      <c r="A72" s="6" t="s">
        <v>68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_xlfn.XLOOKUP(A74,$A$1:$A$52,$D$1:$D$52,FALSE)</f>
        <v>-36209.630000000005</v>
      </c>
      <c r="C74">
        <f>_xlfn.XLOOKUP(A74,$A$1:$A$52,$I$1:$I$52,,FALSE)</f>
        <v>-27292.159999999974</v>
      </c>
      <c r="D74">
        <f>_xlfn.XLOOKUP(A74,$A$1:$A$52,$N$1:$N$52,FALSE)</f>
        <v>-9181.0800000000163</v>
      </c>
    </row>
    <row r="75" spans="1:4" x14ac:dyDescent="0.3">
      <c r="A75" t="s">
        <v>25</v>
      </c>
      <c r="B75">
        <f t="shared" ref="B75:B79" si="14">_xlfn.XLOOKUP(A75,$A$1:$A$52,$D$1:$D$52,FALSE)</f>
        <v>0</v>
      </c>
      <c r="C75">
        <f t="shared" ref="C75:C79" si="15">_xlfn.XLOOKUP(A75,$A$1:$A$52,$I$1:$I$52,,FALSE)</f>
        <v>0</v>
      </c>
      <c r="D75">
        <f t="shared" ref="D75:D79" si="16">_xlfn.XLOOKUP(A75,$A$1:$A$52,$N$1:$N$52,FALSE)</f>
        <v>-311228.08999999997</v>
      </c>
    </row>
    <row r="76" spans="1:4" x14ac:dyDescent="0.3">
      <c r="A76" t="s">
        <v>32</v>
      </c>
      <c r="B76">
        <f t="shared" si="14"/>
        <v>-149396.10000000987</v>
      </c>
      <c r="C76">
        <f t="shared" si="15"/>
        <v>-189254.06000000006</v>
      </c>
      <c r="D76">
        <f t="shared" si="16"/>
        <v>-374962.91000000015</v>
      </c>
    </row>
    <row r="77" spans="1:4" x14ac:dyDescent="0.3">
      <c r="A77" t="s">
        <v>38</v>
      </c>
      <c r="B77">
        <f t="shared" si="14"/>
        <v>-12230.810000000056</v>
      </c>
      <c r="C77">
        <f t="shared" si="15"/>
        <v>-45485.580000000075</v>
      </c>
      <c r="D77">
        <f t="shared" si="16"/>
        <v>-72.879999999888241</v>
      </c>
    </row>
    <row r="78" spans="1:4" x14ac:dyDescent="0.3">
      <c r="A78" t="s">
        <v>39</v>
      </c>
      <c r="B78">
        <f t="shared" si="14"/>
        <v>-4950.4699999999721</v>
      </c>
      <c r="C78">
        <f t="shared" si="15"/>
        <v>-8005.7900000010268</v>
      </c>
      <c r="D78">
        <f t="shared" si="16"/>
        <v>-1724.9000000000233</v>
      </c>
    </row>
    <row r="79" spans="1:4" x14ac:dyDescent="0.3">
      <c r="A79" t="s">
        <v>55</v>
      </c>
      <c r="B79">
        <f t="shared" si="14"/>
        <v>-184239.79000001028</v>
      </c>
      <c r="C79">
        <f t="shared" si="15"/>
        <v>-133456.33000001032</v>
      </c>
      <c r="D79">
        <f t="shared" si="16"/>
        <v>-82077.349999999627</v>
      </c>
    </row>
    <row r="81" spans="1:4" x14ac:dyDescent="0.3">
      <c r="A81" s="10" t="s">
        <v>91</v>
      </c>
      <c r="B81" s="11"/>
      <c r="C81" s="11"/>
      <c r="D81" s="11"/>
    </row>
    <row r="82" spans="1:4" x14ac:dyDescent="0.3">
      <c r="A82" s="12" t="s">
        <v>0</v>
      </c>
      <c r="B82" s="12" t="s">
        <v>3</v>
      </c>
      <c r="C82" s="12" t="s">
        <v>8</v>
      </c>
      <c r="D82" s="12" t="s">
        <v>13</v>
      </c>
    </row>
    <row r="83" spans="1:4" x14ac:dyDescent="0.3">
      <c r="A83" s="11" t="s">
        <v>24</v>
      </c>
      <c r="B83" s="11" cm="1">
        <f t="array" ref="B83">_xlfn.XLOOKUP($A83,$A$1:$A$52,INDEX($A$1:$P$52,,MATCH(B$82,$A$1:$P$1,0)),FALSE)</f>
        <v>-36209.630000000005</v>
      </c>
      <c r="C83" s="11" cm="1">
        <f t="array" ref="C83">_xlfn.XLOOKUP($A83,$A$1:$A$52,INDEX($A$1:$P$52,,MATCH(C$82,$A$1:$P$1,0)),FALSE)</f>
        <v>-27292.159999999974</v>
      </c>
      <c r="D83" s="11" cm="1">
        <f t="array" ref="D83">_xlfn.XLOOKUP($A83,$A$1:$A$52,INDEX($A$1:$P$52,,MATCH(D$82,$A$1:$P$1,0)),FALSE)</f>
        <v>-9181.0800000000163</v>
      </c>
    </row>
    <row r="84" spans="1:4" x14ac:dyDescent="0.3">
      <c r="A84" s="11" t="s">
        <v>25</v>
      </c>
      <c r="B84" s="11" cm="1">
        <f t="array" ref="B84">_xlfn.XLOOKUP($A84,$A$1:$A$52,INDEX($A$1:$P$52,,MATCH(B$82,$A$1:$P$1,0)),FALSE)</f>
        <v>0</v>
      </c>
      <c r="C84" s="11" cm="1">
        <f t="array" ref="C84">_xlfn.XLOOKUP($A84,$A$1:$A$52,INDEX($A$1:$P$52,,MATCH(C$82,$A$1:$P$1,0)),FALSE)</f>
        <v>0</v>
      </c>
      <c r="D84" s="11" cm="1">
        <f t="array" ref="D84">_xlfn.XLOOKUP($A84,$A$1:$A$52,INDEX($A$1:$P$52,,MATCH(D$82,$A$1:$P$1,0)),FALSE)</f>
        <v>-311228.08999999997</v>
      </c>
    </row>
    <row r="85" spans="1:4" x14ac:dyDescent="0.3">
      <c r="A85" s="11" t="s">
        <v>32</v>
      </c>
      <c r="B85" s="11" cm="1">
        <f t="array" ref="B85">_xlfn.XLOOKUP($A85,$A$1:$A$52,INDEX($A$1:$P$52,,MATCH(B$82,$A$1:$P$1,0)),FALSE)</f>
        <v>-149396.10000000987</v>
      </c>
      <c r="C85" s="11" cm="1">
        <f t="array" ref="C85">_xlfn.XLOOKUP($A85,$A$1:$A$52,INDEX($A$1:$P$52,,MATCH(C$82,$A$1:$P$1,0)),FALSE)</f>
        <v>-189254.06000000006</v>
      </c>
      <c r="D85" s="11" cm="1">
        <f t="array" ref="D85">_xlfn.XLOOKUP($A85,$A$1:$A$52,INDEX($A$1:$P$52,,MATCH(D$82,$A$1:$P$1,0)),FALSE)</f>
        <v>-374962.91000000015</v>
      </c>
    </row>
    <row r="86" spans="1:4" x14ac:dyDescent="0.3">
      <c r="A86" s="11" t="s">
        <v>38</v>
      </c>
      <c r="B86" s="11" cm="1">
        <f t="array" ref="B86">_xlfn.XLOOKUP($A86,$A$1:$A$52,INDEX($A$1:$P$52,,MATCH(B$82,$A$1:$P$1,0)),FALSE)</f>
        <v>-12230.810000000056</v>
      </c>
      <c r="C86" s="11" cm="1">
        <f t="array" ref="C86">_xlfn.XLOOKUP($A86,$A$1:$A$52,INDEX($A$1:$P$52,,MATCH(C$82,$A$1:$P$1,0)),FALSE)</f>
        <v>-45485.580000000075</v>
      </c>
      <c r="D86" s="11" cm="1">
        <f t="array" ref="D86">_xlfn.XLOOKUP($A86,$A$1:$A$52,INDEX($A$1:$P$52,,MATCH(D$82,$A$1:$P$1,0)),FALSE)</f>
        <v>-72.879999999888241</v>
      </c>
    </row>
    <row r="87" spans="1:4" x14ac:dyDescent="0.3">
      <c r="A87" s="11" t="s">
        <v>39</v>
      </c>
      <c r="B87" s="11" cm="1">
        <f t="array" ref="B87">_xlfn.XLOOKUP($A87,$A$1:$A$52,INDEX($A$1:$P$52,,MATCH(B$82,$A$1:$P$1,0)),FALSE)</f>
        <v>-4950.4699999999721</v>
      </c>
      <c r="C87" s="11" cm="1">
        <f t="array" ref="C87">_xlfn.XLOOKUP($A87,$A$1:$A$52,INDEX($A$1:$P$52,,MATCH(C$82,$A$1:$P$1,0)),FALSE)</f>
        <v>-8005.7900000010268</v>
      </c>
      <c r="D87" s="11" cm="1">
        <f t="array" ref="D87">_xlfn.XLOOKUP($A87,$A$1:$A$52,INDEX($A$1:$P$52,,MATCH(D$82,$A$1:$P$1,0)),FALSE)</f>
        <v>-1724.9000000000233</v>
      </c>
    </row>
    <row r="88" spans="1:4" x14ac:dyDescent="0.3">
      <c r="A88" s="11" t="s">
        <v>55</v>
      </c>
      <c r="B88" s="11" cm="1">
        <f t="array" ref="B88">_xlfn.XLOOKUP($A88,$A$1:$A$52,INDEX($A$1:$P$52,,MATCH(B$82,$A$1:$P$1,0)),FALSE)</f>
        <v>-184239.79000001028</v>
      </c>
      <c r="C88" s="11" cm="1">
        <f t="array" ref="C88">_xlfn.XLOOKUP($A88,$A$1:$A$52,INDEX($A$1:$P$52,,MATCH(C$82,$A$1:$P$1,0)),FALSE)</f>
        <v>-133456.33000001032</v>
      </c>
      <c r="D88" s="11" cm="1">
        <f t="array" ref="D88">_xlfn.XLOOKUP($A88,$A$1:$A$52,INDEX($A$1:$P$52,,MATCH(D$82,$A$1:$P$1,0)),FALSE)</f>
        <v>-82077.349999999627</v>
      </c>
    </row>
    <row r="90" spans="1:4" x14ac:dyDescent="0.3">
      <c r="A90" s="6" t="s">
        <v>69</v>
      </c>
    </row>
    <row r="91" spans="1:4" x14ac:dyDescent="0.3">
      <c r="A91" s="1" t="s">
        <v>0</v>
      </c>
      <c r="B91" s="1" t="s">
        <v>3</v>
      </c>
      <c r="C91" s="1" t="s">
        <v>8</v>
      </c>
      <c r="D91" s="1" t="s">
        <v>13</v>
      </c>
    </row>
    <row r="92" spans="1:4" x14ac:dyDescent="0.3">
      <c r="A92" t="s">
        <v>24</v>
      </c>
      <c r="B92">
        <f>INDEX($A$1:$P$52,MATCH($A92,$A$1:$A$52,0),4)</f>
        <v>-36209.630000000005</v>
      </c>
      <c r="C92">
        <f>INDEX($A$1:$P$52,MATCH($A92,$A$1:$A$52,0),9)</f>
        <v>-27292.159999999974</v>
      </c>
      <c r="D92">
        <f>INDEX($A$1:$P$52,MATCH($A92,$A$1:$A$52,0),14)</f>
        <v>-9181.0800000000163</v>
      </c>
    </row>
    <row r="93" spans="1:4" x14ac:dyDescent="0.3">
      <c r="A93" t="s">
        <v>25</v>
      </c>
      <c r="B93">
        <f t="shared" ref="B93:B97" si="17">INDEX($A$1:$P$52,MATCH($A93,$A$1:$A$52,0),4)</f>
        <v>0</v>
      </c>
      <c r="C93">
        <f t="shared" ref="C93:C97" si="18">INDEX($A$1:$P$52,MATCH($A93,$A$1:$A$52,0),9)</f>
        <v>0</v>
      </c>
      <c r="D93">
        <f t="shared" ref="D93:D97" si="19">INDEX($A$1:$P$52,MATCH($A93,$A$1:$A$52,0),14)</f>
        <v>-311228.08999999997</v>
      </c>
    </row>
    <row r="94" spans="1:4" x14ac:dyDescent="0.3">
      <c r="A94" t="s">
        <v>32</v>
      </c>
      <c r="B94">
        <f t="shared" si="17"/>
        <v>-149396.10000000987</v>
      </c>
      <c r="C94">
        <f t="shared" si="18"/>
        <v>-189254.06000000006</v>
      </c>
      <c r="D94">
        <f t="shared" si="19"/>
        <v>-374962.91000000015</v>
      </c>
    </row>
    <row r="95" spans="1:4" x14ac:dyDescent="0.3">
      <c r="A95" t="s">
        <v>38</v>
      </c>
      <c r="B95">
        <f t="shared" si="17"/>
        <v>-12230.810000000056</v>
      </c>
      <c r="C95">
        <f t="shared" si="18"/>
        <v>-45485.580000000075</v>
      </c>
      <c r="D95">
        <f t="shared" si="19"/>
        <v>-72.879999999888241</v>
      </c>
    </row>
    <row r="96" spans="1:4" x14ac:dyDescent="0.3">
      <c r="A96" t="s">
        <v>39</v>
      </c>
      <c r="B96">
        <f t="shared" si="17"/>
        <v>-4950.4699999999721</v>
      </c>
      <c r="C96">
        <f t="shared" si="18"/>
        <v>-8005.7900000010268</v>
      </c>
      <c r="D96">
        <f t="shared" si="19"/>
        <v>-1724.9000000000233</v>
      </c>
    </row>
    <row r="97" spans="1:4" x14ac:dyDescent="0.3">
      <c r="A97" t="s">
        <v>55</v>
      </c>
      <c r="B97">
        <f t="shared" si="17"/>
        <v>-184239.79000001028</v>
      </c>
      <c r="C97">
        <f t="shared" si="18"/>
        <v>-133456.33000001032</v>
      </c>
      <c r="D97">
        <f t="shared" si="19"/>
        <v>-82077.349999999627</v>
      </c>
    </row>
    <row r="99" spans="1:4" x14ac:dyDescent="0.3">
      <c r="A99" s="10" t="s">
        <v>92</v>
      </c>
      <c r="B99" s="11"/>
      <c r="C99" s="11"/>
      <c r="D99" s="11"/>
    </row>
    <row r="100" spans="1:4" x14ac:dyDescent="0.3">
      <c r="A100" s="12" t="s">
        <v>0</v>
      </c>
      <c r="B100" s="12" t="s">
        <v>3</v>
      </c>
      <c r="C100" s="12" t="s">
        <v>8</v>
      </c>
      <c r="D100" s="12" t="s">
        <v>13</v>
      </c>
    </row>
    <row r="101" spans="1:4" x14ac:dyDescent="0.3">
      <c r="A101" s="11" t="s">
        <v>24</v>
      </c>
      <c r="B101" s="11">
        <f>INDEX($A$1:$P$52,MATCH($A101,$A$1:$A$52,0),MATCH(B$100,$A$1:$P$1,0))</f>
        <v>-36209.630000000005</v>
      </c>
      <c r="C101" s="11">
        <f t="shared" ref="C101:D106" si="20">INDEX($A$1:$P$52,MATCH($A101,$A$1:$A$52,0),MATCH(C$100,$A$1:$P$1,0))</f>
        <v>-27292.159999999974</v>
      </c>
      <c r="D101" s="11">
        <f t="shared" si="20"/>
        <v>-9181.0800000000163</v>
      </c>
    </row>
    <row r="102" spans="1:4" x14ac:dyDescent="0.3">
      <c r="A102" s="11" t="s">
        <v>25</v>
      </c>
      <c r="B102" s="11">
        <f t="shared" ref="B102:B106" si="21">INDEX($A$1:$P$52,MATCH($A102,$A$1:$A$52,0),MATCH(B$100,$A$1:$P$1,0))</f>
        <v>0</v>
      </c>
      <c r="C102" s="11">
        <f t="shared" si="20"/>
        <v>0</v>
      </c>
      <c r="D102" s="11">
        <f t="shared" si="20"/>
        <v>-311228.08999999997</v>
      </c>
    </row>
    <row r="103" spans="1:4" x14ac:dyDescent="0.3">
      <c r="A103" s="11" t="s">
        <v>32</v>
      </c>
      <c r="B103" s="11">
        <f t="shared" si="21"/>
        <v>-149396.10000000987</v>
      </c>
      <c r="C103" s="11">
        <f t="shared" si="20"/>
        <v>-189254.06000000006</v>
      </c>
      <c r="D103" s="11">
        <f t="shared" si="20"/>
        <v>-374962.91000000015</v>
      </c>
    </row>
    <row r="104" spans="1:4" x14ac:dyDescent="0.3">
      <c r="A104" s="11" t="s">
        <v>38</v>
      </c>
      <c r="B104" s="11">
        <f t="shared" si="21"/>
        <v>-12230.810000000056</v>
      </c>
      <c r="C104" s="11">
        <f t="shared" si="20"/>
        <v>-45485.580000000075</v>
      </c>
      <c r="D104" s="11">
        <f t="shared" si="20"/>
        <v>-72.879999999888241</v>
      </c>
    </row>
    <row r="105" spans="1:4" x14ac:dyDescent="0.3">
      <c r="A105" s="11" t="s">
        <v>39</v>
      </c>
      <c r="B105" s="11">
        <f t="shared" si="21"/>
        <v>-4950.4699999999721</v>
      </c>
      <c r="C105" s="11">
        <f t="shared" si="20"/>
        <v>-8005.7900000010268</v>
      </c>
      <c r="D105" s="11">
        <f t="shared" si="20"/>
        <v>-1724.9000000000233</v>
      </c>
    </row>
    <row r="106" spans="1:4" x14ac:dyDescent="0.3">
      <c r="A106" s="11" t="s">
        <v>55</v>
      </c>
      <c r="B106" s="11">
        <f t="shared" si="21"/>
        <v>-184239.79000001028</v>
      </c>
      <c r="C106" s="11">
        <f t="shared" si="20"/>
        <v>-133456.33000001032</v>
      </c>
      <c r="D106" s="11">
        <f t="shared" si="20"/>
        <v>-82077.349999999627</v>
      </c>
    </row>
    <row r="108" spans="1:4" x14ac:dyDescent="0.3">
      <c r="A108" s="6" t="s">
        <v>70</v>
      </c>
    </row>
    <row r="109" spans="1:4" x14ac:dyDescent="0.3">
      <c r="A109" t="s">
        <v>0</v>
      </c>
      <c r="B109" t="s">
        <v>19</v>
      </c>
    </row>
    <row r="110" spans="1:4" x14ac:dyDescent="0.3">
      <c r="B110" s="1" t="s">
        <v>71</v>
      </c>
      <c r="C110" s="1" t="s">
        <v>72</v>
      </c>
    </row>
    <row r="111" spans="1:4" x14ac:dyDescent="0.3">
      <c r="A111" t="s">
        <v>73</v>
      </c>
      <c r="B111" s="9">
        <f>INDEX($A$1:$P$52,MATCH($B$109,$A$1:$A$52,0),MATCH($A111&amp;"_"&amp;B$110,$A$1:$P$1,0))</f>
        <v>7670700</v>
      </c>
      <c r="C111" s="8">
        <f>INDEX($A$1:$P$52,MATCH($B$109,$A$1:$A$52,0),MATCH($A111&amp;"_"&amp;C$110,$A$1:$P$1,0))</f>
        <v>6947552.6699999999</v>
      </c>
    </row>
    <row r="112" spans="1:4" x14ac:dyDescent="0.3">
      <c r="A112" t="s">
        <v>74</v>
      </c>
      <c r="B112" s="9">
        <f>INDEX($A$1:$P$52,MATCH($B$109,$A$1:$A$52,0),MATCH($A112&amp;"_"&amp;B$110,$A$1:$P$1,0))</f>
        <v>7968300</v>
      </c>
      <c r="C112" s="8">
        <f>INDEX($A$1:$P$52,MATCH($B$109,$A$1:$A$52,0),MATCH($A112&amp;"_"&amp;C$110,$A$1:$P$1,0))</f>
        <v>7020609.3200000003</v>
      </c>
    </row>
    <row r="113" spans="1:9" x14ac:dyDescent="0.3">
      <c r="A113" t="s">
        <v>75</v>
      </c>
      <c r="B113" s="9">
        <f>INDEX($A$1:$P$52,MATCH($B$109,$A$1:$A$52,0),MATCH($A113&amp;"_"&amp;B$110,$A$1:$P$1,0))</f>
        <v>7759600</v>
      </c>
      <c r="C113" s="8">
        <f>INDEX($A$1:$P$52,MATCH($B$109,$A$1:$A$52,0),MATCH($A113&amp;"_"&amp;C$110,$A$1:$P$1,0))</f>
        <v>7497322.9100000001</v>
      </c>
    </row>
    <row r="115" spans="1:9" x14ac:dyDescent="0.3">
      <c r="A115" s="6" t="s">
        <v>76</v>
      </c>
    </row>
    <row r="116" spans="1:9" x14ac:dyDescent="0.3">
      <c r="A116" t="s">
        <v>77</v>
      </c>
      <c r="B116" s="6">
        <v>1</v>
      </c>
      <c r="C116" s="6"/>
      <c r="D116" s="6">
        <v>2</v>
      </c>
      <c r="E116" s="6"/>
      <c r="F116" s="6">
        <v>3</v>
      </c>
    </row>
    <row r="117" spans="1:9" x14ac:dyDescent="0.3">
      <c r="B117" s="7" t="s">
        <v>0</v>
      </c>
      <c r="C117" s="7" t="s">
        <v>78</v>
      </c>
      <c r="D117" s="7" t="s">
        <v>0</v>
      </c>
      <c r="E117" s="7" t="s">
        <v>78</v>
      </c>
      <c r="F117" s="7" t="s">
        <v>0</v>
      </c>
      <c r="G117" s="7" t="s">
        <v>78</v>
      </c>
    </row>
    <row r="118" spans="1:9" x14ac:dyDescent="0.3">
      <c r="A118" t="s">
        <v>73</v>
      </c>
      <c r="B118" t="str" cm="1">
        <f t="array" ref="B118">_xlfn.XLOOKUP(B$116,INDEX($A$1:$P$52,,MATCH($A118&amp;"_rank",$A$1:$P$1,0)),$A$1:$A$52)</f>
        <v>Clerk and Master - Chancery</v>
      </c>
      <c r="C118" s="5" cm="1">
        <f t="array" ref="C118">_xlfn.XLOOKUP(B$116,INDEX($A$1:$P$52,,MATCH($A118&amp;"_rank",$A$1:$P$1,0)),INDEX($A$1:$P$52,,MATCH($A118&amp;"_diff_pct",$A$1:$P$1,0)))</f>
        <v>-0.15235918433091292</v>
      </c>
      <c r="D118" s="13" t="str" cm="1">
        <f t="array" ref="D118">_xlfn.XLOOKUP(D$116,INDEX($A$1:$P$52,,MATCH($A118&amp;"_rank",$A$1:$P$1,0)),$A$1:$A$52)</f>
        <v>Circuit Court Clerk</v>
      </c>
      <c r="E118" s="14" cm="1">
        <f t="array" ref="E118">_xlfn.XLOOKUP(D$116,INDEX($A$1:$P$52,,MATCH($A118&amp;"_rank",$A$1:$P$1,0)),INDEX($A$1:$P$52,,MATCH($A118&amp;"_diff_pct",$A$1:$P$1,0)))</f>
        <v>-0.11502817362571344</v>
      </c>
      <c r="F118" s="13" t="str" cm="1">
        <f t="array" ref="F118">_xlfn.XLOOKUP(F$116,INDEX($A$1:$P$52,,MATCH($A118&amp;"_rank",$A$1:$P$1,0)),$A$1:$A$52)</f>
        <v>Internal Audit</v>
      </c>
      <c r="G118" s="14" cm="1">
        <f t="array" ref="G118">_xlfn.XLOOKUP(F$116,INDEX($A$1:$P$52,,MATCH($A118&amp;"_rank",$A$1:$P$1,0)),INDEX($A$1:$P$52,,MATCH($A118&amp;"_diff_pct",$A$1:$P$1,0)))</f>
        <v>-9.5782760864849215E-2</v>
      </c>
    </row>
    <row r="119" spans="1:9" x14ac:dyDescent="0.3">
      <c r="A119" t="s">
        <v>74</v>
      </c>
      <c r="B119" t="str" cm="1">
        <f t="array" ref="B119">_xlfn.XLOOKUP(B$116,INDEX($A$1:$P$52,,MATCH($A119&amp;"_rank",$A$1:$P$1,0)),$A$1:$A$52)</f>
        <v>Metropolitan Clerk</v>
      </c>
      <c r="C119" s="5" cm="1">
        <f t="array" ref="C119">_xlfn.XLOOKUP(B$116,INDEX($A$1:$P$52,,MATCH($A119&amp;"_rank",$A$1:$P$1,0)),INDEX($A$1:$P$52,,MATCH($A119&amp;"_diff_pct",$A$1:$P$1,0)))</f>
        <v>-0.17551246244575608</v>
      </c>
      <c r="D119" s="13" t="str" cm="1">
        <f t="array" ref="D119">_xlfn.XLOOKUP(D$116,INDEX($A$1:$P$52,,MATCH($A119&amp;"_rank",$A$1:$P$1,0)),$A$1:$A$52)</f>
        <v>Internal Audit</v>
      </c>
      <c r="E119" s="14" cm="1">
        <f t="array" ref="E119">_xlfn.XLOOKUP(D$116,INDEX($A$1:$P$52,,MATCH($A119&amp;"_rank",$A$1:$P$1,0)),INDEX($A$1:$P$52,,MATCH($A119&amp;"_diff_pct",$A$1:$P$1,0)))</f>
        <v>-0.17103239309050916</v>
      </c>
      <c r="F119" s="13" t="str" cm="1">
        <f t="array" ref="F119">_xlfn.XLOOKUP(F$116,INDEX($A$1:$P$52,,MATCH($A119&amp;"_rank",$A$1:$P$1,0)),$A$1:$A$52)</f>
        <v>Office of Family Safety</v>
      </c>
      <c r="G119" s="14" cm="1">
        <f t="array" ref="G119">_xlfn.XLOOKUP(F$116,INDEX($A$1:$P$52,,MATCH($A119&amp;"_rank",$A$1:$P$1,0)),INDEX($A$1:$P$52,,MATCH($A119&amp;"_diff_pct",$A$1:$P$1,0)))</f>
        <v>-0.13918241656366656</v>
      </c>
    </row>
    <row r="120" spans="1:9" x14ac:dyDescent="0.3">
      <c r="A120" t="s">
        <v>75</v>
      </c>
      <c r="B120" t="str" cm="1">
        <f t="array" ref="B120">_xlfn.XLOOKUP(B$116,INDEX($A$1:$P$52,,MATCH($A120&amp;"_rank",$A$1:$P$1,0)),$A$1:$A$52)</f>
        <v>Community Oversight Board</v>
      </c>
      <c r="C120" s="5" cm="1">
        <f t="array" ref="C120">_xlfn.XLOOKUP(B$116,INDEX($A$1:$P$52,,MATCH($A120&amp;"_rank",$A$1:$P$1,0)),INDEX($A$1:$P$52,,MATCH($A120&amp;"_diff_pct",$A$1:$P$1,0)))</f>
        <v>-0.82994157333333329</v>
      </c>
      <c r="D120" s="13" t="str" cm="1">
        <f t="array" ref="D120">_xlfn.XLOOKUP(D$116,INDEX($A$1:$P$52,,MATCH($A120&amp;"_rank",$A$1:$P$1,0)),$A$1:$A$52)</f>
        <v>Clerk and Master - Chancery</v>
      </c>
      <c r="E120" s="14" cm="1">
        <f t="array" ref="E120">_xlfn.XLOOKUP(D$116,INDEX($A$1:$P$52,,MATCH($A120&amp;"_rank",$A$1:$P$1,0)),INDEX($A$1:$P$52,,MATCH($A120&amp;"_diff_pct",$A$1:$P$1,0)))</f>
        <v>-0.15295680364719175</v>
      </c>
      <c r="F120" s="13" t="str" cm="1">
        <f t="array" ref="F120">_xlfn.XLOOKUP(F$116,INDEX($A$1:$P$52,,MATCH($A120&amp;"_rank",$A$1:$P$1,0)),$A$1:$A$52)</f>
        <v>Election Commission</v>
      </c>
      <c r="G120" s="14" cm="1">
        <f t="array" ref="G120">_xlfn.XLOOKUP(F$116,INDEX($A$1:$P$52,,MATCH($A120&amp;"_rank",$A$1:$P$1,0)),INDEX($A$1:$P$52,,MATCH($A120&amp;"_diff_pct",$A$1:$P$1,0)))</f>
        <v>-0.12882667147667154</v>
      </c>
    </row>
    <row r="122" spans="1:9" x14ac:dyDescent="0.3">
      <c r="A122" s="6" t="s">
        <v>79</v>
      </c>
    </row>
    <row r="123" spans="1:9" x14ac:dyDescent="0.3">
      <c r="A123" t="s">
        <v>77</v>
      </c>
      <c r="B123" s="6">
        <v>1</v>
      </c>
      <c r="C123" s="6"/>
      <c r="D123" s="6">
        <v>2</v>
      </c>
      <c r="E123" s="6"/>
      <c r="F123" s="6">
        <v>3</v>
      </c>
    </row>
    <row r="124" spans="1:9" x14ac:dyDescent="0.3">
      <c r="B124" s="7" t="s">
        <v>0</v>
      </c>
      <c r="C124" s="7" t="s">
        <v>78</v>
      </c>
      <c r="D124" s="7" t="s">
        <v>0</v>
      </c>
      <c r="E124" s="7" t="s">
        <v>78</v>
      </c>
      <c r="F124" s="7" t="s">
        <v>0</v>
      </c>
      <c r="G124" s="7" t="s">
        <v>78</v>
      </c>
    </row>
    <row r="125" spans="1:9" x14ac:dyDescent="0.3">
      <c r="A125" t="s">
        <v>73</v>
      </c>
      <c r="C125" s="4"/>
      <c r="E125" s="4"/>
      <c r="G125" s="4"/>
      <c r="I125" s="4"/>
    </row>
    <row r="126" spans="1:9" x14ac:dyDescent="0.3">
      <c r="A126" t="s">
        <v>74</v>
      </c>
      <c r="C126" s="4"/>
      <c r="E126" s="4"/>
      <c r="G126" s="4"/>
      <c r="I126" s="4"/>
    </row>
    <row r="127" spans="1:9" x14ac:dyDescent="0.3">
      <c r="A127" t="s">
        <v>75</v>
      </c>
      <c r="C127" s="4"/>
      <c r="E127" s="4"/>
      <c r="G127" s="4"/>
      <c r="I127" s="4"/>
    </row>
  </sheetData>
  <dataValidations count="2">
    <dataValidation type="list" allowBlank="1" showInputMessage="1" showErrorMessage="1" sqref="A110 B109" xr:uid="{0ECE0BAD-DC74-4E7B-8842-0609702F3664}">
      <formula1>$A$2:$A$52</formula1>
    </dataValidation>
    <dataValidation allowBlank="1" showInputMessage="1" showErrorMessage="1" sqref="B110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Dibran Rexhepi</cp:lastModifiedBy>
  <cp:revision/>
  <dcterms:created xsi:type="dcterms:W3CDTF">2020-02-26T17:00:38Z</dcterms:created>
  <dcterms:modified xsi:type="dcterms:W3CDTF">2025-05-22T22:03:16Z</dcterms:modified>
  <cp:category/>
  <cp:contentStatus/>
</cp:coreProperties>
</file>