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3DC98A23-F722-4242-8B5E-1D8845FED478}" xr6:coauthVersionLast="47" xr6:coauthVersionMax="47" xr10:uidLastSave="{00000000-0000-0000-0000-000000000000}"/>
  <bookViews>
    <workbookView xWindow="-120" yWindow="-120" windowWidth="38640" windowHeight="15720" xr2:uid="{33DF58FC-A1EA-427C-A06E-BFE7A6274441}"/>
  </bookViews>
  <sheets>
    <sheet name="APP" sheetId="1" r:id="rId1"/>
    <sheet name="apoio" sheetId="2" r:id="rId2"/>
  </sheets>
  <definedNames>
    <definedName name="aporte">APP!$D$17</definedName>
    <definedName name="qtd_anos">APP!$D$18</definedName>
    <definedName name="redimento_carteira">APP!$D$13</definedName>
    <definedName name="salario">APP!$D$12</definedName>
    <definedName name="salário">APP!$D$12</definedName>
    <definedName name="taxa_mensal">APP!$D$19</definedName>
    <definedName name="valor_investido">APP!$C$31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D35" i="1" s="1"/>
  <c r="C36" i="1"/>
  <c r="D36" i="1" s="1"/>
  <c r="C37" i="1"/>
  <c r="D37" i="1" s="1"/>
  <c r="C38" i="1"/>
  <c r="D38" i="1" s="1"/>
  <c r="C39" i="1"/>
  <c r="D39" i="1" s="1"/>
  <c r="C34" i="1"/>
  <c r="D34" i="1" s="1"/>
  <c r="J12" i="2" a="1"/>
  <c r="J12" i="2" s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8" i="2"/>
  <c r="D20" i="1"/>
  <c r="D21" i="1" s="1"/>
  <c r="D14" i="1"/>
  <c r="C28" i="1"/>
  <c r="D28" i="1" s="1"/>
  <c r="C27" i="1"/>
  <c r="D27" i="1" s="1"/>
  <c r="C26" i="1"/>
  <c r="D26" i="1" s="1"/>
  <c r="C25" i="1"/>
  <c r="D25" i="1" s="1"/>
  <c r="C24" i="1"/>
  <c r="D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<sst xmlns="http://schemas.openxmlformats.org/spreadsheetml/2006/main" count="71" uniqueCount="35">
  <si>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 xml:space="preserve">Quanto investir por mês? </t>
  </si>
  <si>
    <t>Por quantos anos?</t>
  </si>
  <si>
    <t>Taxa de rendimento mensal?</t>
  </si>
  <si>
    <t>Patrimônio acumulado?</t>
  </si>
  <si>
    <t>Dividentos Mensais?</t>
  </si>
  <si>
    <t>Investimento mensal</t>
  </si>
  <si>
    <t>Cenários Futuros</t>
  </si>
  <si>
    <t>Quanto em 2 anos?</t>
  </si>
  <si>
    <t>Quanto em 5 anos?</t>
  </si>
  <si>
    <t>Quanto em 10 anos?</t>
  </si>
  <si>
    <t>Quanto em 20 anos?</t>
  </si>
  <si>
    <t>Quanto em 30 anos?</t>
  </si>
  <si>
    <t>Dividentos</t>
  </si>
  <si>
    <t>Configurações</t>
  </si>
  <si>
    <t>Salário</t>
  </si>
  <si>
    <t xml:space="preserve">Rendimento Carteira </t>
  </si>
  <si>
    <t>Sugestão de Investimento</t>
  </si>
  <si>
    <t>Perfil</t>
  </si>
  <si>
    <t>Valor a ser investido por mês</t>
  </si>
  <si>
    <t>Tipo de FII</t>
  </si>
  <si>
    <t>Percetual Sugerido</t>
  </si>
  <si>
    <t>Valores</t>
  </si>
  <si>
    <t>Papel</t>
  </si>
  <si>
    <t>Tijolo</t>
  </si>
  <si>
    <t>Híbrido</t>
  </si>
  <si>
    <t>FOF's</t>
  </si>
  <si>
    <t>Desenvolvimento</t>
  </si>
  <si>
    <t>Hotelarias</t>
  </si>
  <si>
    <t>perfil</t>
  </si>
  <si>
    <t>Conservador</t>
  </si>
  <si>
    <t>%</t>
  </si>
  <si>
    <t>Moderado</t>
  </si>
  <si>
    <t>Agressivo</t>
  </si>
  <si>
    <t>Moderado-Tijolo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</si>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</sst>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20"/>
      <color theme="0"/>
      <name val="Courier New"/>
      <family val="3"/>
    </font>
    <font>
      <sz val="14"/>
      <color theme="0"/>
      <name val="Courier New"/>
      <family val="3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876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50303C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7F7F7F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7F7F7F"/>
      </left>
      <right style="thin">
        <color theme="0" tint="-4.9989318521683403E-2"/>
      </right>
      <top style="thin">
        <color theme="0" tint="-4.9989318521683403E-2"/>
      </top>
      <bottom style="thin">
        <color rgb="FF7F7F7F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rgb="FF7F7F7F"/>
      </bottom>
      <diagonal/>
    </border>
    <border>
      <left style="thin">
        <color theme="0" tint="-4.9989318521683403E-2"/>
      </left>
      <right style="thin">
        <color rgb="FF7F7F7F"/>
      </right>
      <top style="thin">
        <color theme="0" tint="-4.9989318521683403E-2"/>
      </top>
      <bottom style="thin">
        <color rgb="FF7F7F7F"/>
      </bottom>
      <diagonal/>
    </border>
    <border>
      <left style="thin">
        <color rgb="FF7F7F7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7F7F7F"/>
      </right>
      <top/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/>
      <bottom style="thin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3" xfId="2" applyFont="1" applyFill="1" applyBorder="1" applyAlignment="1">
      <alignment vertical="center"/>
    </xf>
    <xf numFmtId="8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 vertical="center"/>
    </xf>
    <xf numFmtId="0" fontId="2" fillId="6" borderId="0" xfId="2" applyFont="1" applyFill="1" applyBorder="1" applyAlignment="1">
      <alignment horizontal="center" vertical="center"/>
    </xf>
    <xf numFmtId="0" fontId="2" fillId="6" borderId="0" xfId="2" applyFont="1" applyFill="1" applyBorder="1" applyAlignment="1">
      <alignment vertical="center"/>
    </xf>
    <xf numFmtId="0" fontId="1" fillId="0" borderId="13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8" fontId="1" fillId="3" borderId="14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8" fontId="1" fillId="3" borderId="17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164" fontId="1" fillId="0" borderId="19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/>
    <xf numFmtId="8" fontId="1" fillId="0" borderId="0" xfId="0" applyNumberFormat="1" applyFont="1" applyBorder="1"/>
    <xf numFmtId="9" fontId="1" fillId="0" borderId="0" xfId="0" applyNumberFormat="1" applyFont="1" applyBorder="1" applyAlignment="1">
      <alignment horizontal="center"/>
    </xf>
    <xf numFmtId="0" fontId="4" fillId="4" borderId="0" xfId="1"/>
    <xf numFmtId="0" fontId="1" fillId="2" borderId="0" xfId="0" applyFont="1" applyFill="1" applyBorder="1"/>
    <xf numFmtId="8" fontId="1" fillId="2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8" fontId="1" fillId="7" borderId="0" xfId="0" applyNumberFormat="1" applyFont="1" applyFill="1" applyBorder="1" applyAlignment="1">
      <alignment horizontal="center"/>
    </xf>
    <xf numFmtId="9" fontId="1" fillId="7" borderId="0" xfId="0" applyNumberFormat="1" applyFont="1" applyFill="1" applyBorder="1" applyAlignment="1">
      <alignment horizontal="center"/>
    </xf>
    <xf numFmtId="8" fontId="1" fillId="2" borderId="20" xfId="0" applyNumberFormat="1" applyFont="1" applyFill="1" applyBorder="1" applyAlignment="1">
      <alignment horizontal="center"/>
    </xf>
    <xf numFmtId="8" fontId="1" fillId="2" borderId="21" xfId="0" applyNumberFormat="1" applyFont="1" applyFill="1" applyBorder="1" applyAlignment="1">
      <alignment horizontal="center"/>
    </xf>
  </cellXfs>
  <cellStyles count="3">
    <cellStyle name="Entrada" xfId="2" builtinId="20"/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187643"/>
      <color rgb="FF50303C"/>
      <color rgb="FF660033"/>
      <color rgb="FF1F99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33888</xdr:colOff>
      <xdr:row>2</xdr:row>
      <xdr:rowOff>162369</xdr:rowOff>
    </xdr:from>
    <xdr:to>
      <xdr:col>4</xdr:col>
      <xdr:colOff>0</xdr:colOff>
      <xdr:row>9</xdr:row>
      <xdr:rowOff>99063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B56D6A9-E103-4692-A1E9-2113174414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641107" y="543369"/>
          <a:ext cx="5478706" cy="1270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E692-4543-48BD-858A-650E29333D33}">
  <dimension ref="B1:G52"/>
  <sheetViews>
    <sheetView showGridLines="0" tabSelected="1" topLeftCell="A10" zoomScale="160" zoomScaleNormal="160" workbookViewId="0">
      <selection activeCell="E11" sqref="E11"/>
    </sheetView>
  </sheetViews>
  <sheetFormatPr defaultColWidth="0" defaultRowHeight="15" zeroHeight="1" x14ac:dyDescent="0.25"/>
  <cols>
    <col min="1" max="1" width="9.140625" customWidth="1"/>
    <col min="2" max="2" width="39.5703125" bestFit="1" customWidth="1"/>
    <col min="3" max="3" width="24.85546875" bestFit="1" customWidth="1"/>
    <col min="4" max="4" width="18.28515625" bestFit="1" customWidth="1"/>
    <col min="5" max="5" width="8.85546875" customWidth="1"/>
    <col min="6" max="6" width="11" hidden="1" customWidth="1"/>
    <col min="7" max="10" width="9.140625" hidden="1" customWidth="1"/>
    <col min="11" max="16384" width="9.140625" hidden="1"/>
  </cols>
  <sheetData>
    <row r="1" spans="2:7" x14ac:dyDescent="0.25"/>
    <row r="2" spans="2:7" x14ac:dyDescent="0.25"/>
    <row r="3" spans="2:7" x14ac:dyDescent="0.25"/>
    <row r="4" spans="2:7" x14ac:dyDescent="0.25"/>
    <row r="5" spans="2:7" x14ac:dyDescent="0.25"/>
    <row r="6" spans="2:7" x14ac:dyDescent="0.25"/>
    <row r="7" spans="2:7" x14ac:dyDescent="0.25"/>
    <row r="8" spans="2:7" x14ac:dyDescent="0.25"/>
    <row r="9" spans="2:7" x14ac:dyDescent="0.25"/>
    <row r="10" spans="2:7" x14ac:dyDescent="0.25"/>
    <row r="11" spans="2:7" ht="33" customHeight="1" x14ac:dyDescent="0.25">
      <c r="B11" s="15" t="s">
        <v>13</v>
      </c>
      <c r="C11" s="15"/>
      <c r="D11" s="16"/>
    </row>
    <row r="12" spans="2:7" x14ac:dyDescent="0.25">
      <c r="B12" s="12" t="s">
        <v>14</v>
      </c>
      <c r="C12" s="13"/>
      <c r="D12" s="14">
        <v>5000</v>
      </c>
    </row>
    <row r="13" spans="2:7" x14ac:dyDescent="0.25">
      <c r="B13" s="6" t="s">
        <v>15</v>
      </c>
      <c r="C13" s="7"/>
      <c r="D13" s="8">
        <v>0.01</v>
      </c>
    </row>
    <row r="14" spans="2:7" x14ac:dyDescent="0.25">
      <c r="B14" s="9" t="s">
        <v>16</v>
      </c>
      <c r="C14" s="10"/>
      <c r="D14" s="11">
        <f>30%*D12</f>
        <v>1500</v>
      </c>
    </row>
    <row r="15" spans="2:7" x14ac:dyDescent="0.25"/>
    <row r="16" spans="2:7" ht="38.25" customHeight="1" x14ac:dyDescent="0.25">
      <c r="B16" s="28" t="s">
        <v>5</v>
      </c>
      <c r="C16" s="28"/>
      <c r="D16" s="29"/>
      <c r="G16" s="4"/>
    </row>
    <row r="17" spans="2:4" x14ac:dyDescent="0.25">
      <c r="B17" s="26" t="s">
        <v>0</v>
      </c>
      <c r="C17" s="13"/>
      <c r="D17" s="27">
        <v>1500</v>
      </c>
    </row>
    <row r="18" spans="2:4" x14ac:dyDescent="0.25">
      <c r="B18" s="17" t="s">
        <v>1</v>
      </c>
      <c r="C18" s="7"/>
      <c r="D18" s="18">
        <v>5</v>
      </c>
    </row>
    <row r="19" spans="2:4" x14ac:dyDescent="0.25">
      <c r="B19" s="17" t="s">
        <v>2</v>
      </c>
      <c r="C19" s="7"/>
      <c r="D19" s="19">
        <v>1.0789999999999999E-2</v>
      </c>
    </row>
    <row r="20" spans="2:4" x14ac:dyDescent="0.25">
      <c r="B20" s="20" t="s">
        <v>3</v>
      </c>
      <c r="C20" s="21"/>
      <c r="D20" s="22">
        <f>-FV(taxa_mensal,qtd_anos*12,aporte)</f>
        <v>125665.37099773147</v>
      </c>
    </row>
    <row r="21" spans="2:4" x14ac:dyDescent="0.25">
      <c r="B21" s="23" t="s">
        <v>4</v>
      </c>
      <c r="C21" s="24"/>
      <c r="D21" s="25">
        <f>D20*D19</f>
        <v>1355.9293530655225</v>
      </c>
    </row>
    <row r="22" spans="2:4" x14ac:dyDescent="0.25"/>
    <row r="23" spans="2:4" ht="26.25" x14ac:dyDescent="0.25">
      <c r="B23" s="3" t="s">
        <v>6</v>
      </c>
      <c r="C23" s="3"/>
      <c r="D23" s="2" t="s">
        <v>12</v>
      </c>
    </row>
    <row r="24" spans="2:4" x14ac:dyDescent="0.25">
      <c r="B24" s="1" t="s">
        <v>7</v>
      </c>
      <c r="C24" s="5">
        <f>-FV($D$19,2*12,$D$17)</f>
        <v>40841.440946467825</v>
      </c>
      <c r="D24" s="5">
        <f>C24*redimento_carteira</f>
        <v>408.41440946467827</v>
      </c>
    </row>
    <row r="25" spans="2:4" x14ac:dyDescent="0.25">
      <c r="B25" s="1" t="s">
        <v>8</v>
      </c>
      <c r="C25" s="5">
        <f>-FV($D$19,5*12,$D$17)</f>
        <v>125665.37099773147</v>
      </c>
      <c r="D25" s="5">
        <f>C25*redimento_carteira</f>
        <v>1256.6537099773147</v>
      </c>
    </row>
    <row r="26" spans="2:4" x14ac:dyDescent="0.25">
      <c r="B26" s="1" t="s">
        <v>9</v>
      </c>
      <c r="C26" s="5">
        <f>-FV($D$19,10*12,$D$17)</f>
        <v>364926.3187952583</v>
      </c>
      <c r="D26" s="5">
        <f>C26*redimento_carteira</f>
        <v>3649.2631879525829</v>
      </c>
    </row>
    <row r="27" spans="2:4" x14ac:dyDescent="0.25">
      <c r="B27" s="1" t="s">
        <v>10</v>
      </c>
      <c r="C27" s="5">
        <f>-FV($D$19,20*12,$D$17)</f>
        <v>1687797.600145621</v>
      </c>
      <c r="D27" s="5">
        <f>C27*redimento_carteira</f>
        <v>16877.976001456209</v>
      </c>
    </row>
    <row r="28" spans="2:4" x14ac:dyDescent="0.25">
      <c r="B28" s="1" t="s">
        <v>11</v>
      </c>
      <c r="C28" s="5">
        <f>-FV($D$19,30*12,$D$17)</f>
        <v>6483254.4825070715</v>
      </c>
      <c r="D28" s="5">
        <f>C28*redimento_carteira</f>
        <v>64832.54482507072</v>
      </c>
    </row>
    <row r="29" spans="2:4" ht="15.75" thickBot="1" x14ac:dyDescent="0.3">
      <c r="B29" s="30"/>
      <c r="C29" s="31"/>
      <c r="D29" s="31"/>
    </row>
    <row r="30" spans="2:4" ht="15.75" thickBot="1" x14ac:dyDescent="0.3">
      <c r="B30" s="34" t="s">
        <v>17</v>
      </c>
      <c r="C30" s="39" t="s">
        <v>31</v>
      </c>
      <c r="D30" s="40"/>
    </row>
    <row r="31" spans="2:4" x14ac:dyDescent="0.25">
      <c r="B31" s="34" t="s">
        <v>18</v>
      </c>
      <c r="C31" s="35">
        <v>500</v>
      </c>
      <c r="D31" s="35"/>
    </row>
    <row r="32" spans="2:4" x14ac:dyDescent="0.25">
      <c r="B32" s="30"/>
      <c r="C32" s="31"/>
      <c r="D32" s="31"/>
    </row>
    <row r="33" spans="2:4" x14ac:dyDescent="0.25">
      <c r="B33" s="36" t="s">
        <v>19</v>
      </c>
      <c r="C33" s="37" t="s">
        <v>20</v>
      </c>
      <c r="D33" s="37" t="s">
        <v>21</v>
      </c>
    </row>
    <row r="34" spans="2:4" x14ac:dyDescent="0.25">
      <c r="B34" s="36" t="s">
        <v>22</v>
      </c>
      <c r="C34" s="38">
        <f>VLOOKUP($C$30&amp;"-"&amp;B34,apoio!C7:F25,4,)</f>
        <v>0.32</v>
      </c>
      <c r="D34" s="37">
        <f>valor_investido*C34</f>
        <v>160</v>
      </c>
    </row>
    <row r="35" spans="2:4" x14ac:dyDescent="0.25">
      <c r="B35" s="36" t="s">
        <v>23</v>
      </c>
      <c r="C35" s="38">
        <f>VLOOKUP($C$30&amp;"-"&amp;B35,apoio!C8:F26,4,)</f>
        <v>0.4</v>
      </c>
      <c r="D35" s="37">
        <f>valor_investido*C35</f>
        <v>200</v>
      </c>
    </row>
    <row r="36" spans="2:4" x14ac:dyDescent="0.25">
      <c r="B36" s="36" t="s">
        <v>24</v>
      </c>
      <c r="C36" s="38">
        <f>VLOOKUP($C$30&amp;"-"&amp;B36,apoio!C9:F27,4,)</f>
        <v>0.08</v>
      </c>
      <c r="D36" s="37">
        <f>valor_investido*C36</f>
        <v>40</v>
      </c>
    </row>
    <row r="37" spans="2:4" x14ac:dyDescent="0.25">
      <c r="B37" s="36" t="s">
        <v>25</v>
      </c>
      <c r="C37" s="38">
        <f>VLOOKUP($C$30&amp;"-"&amp;B37,apoio!C10:F28,4,)</f>
        <v>0.1</v>
      </c>
      <c r="D37" s="37">
        <f>valor_investido*C37</f>
        <v>50</v>
      </c>
    </row>
    <row r="38" spans="2:4" x14ac:dyDescent="0.25">
      <c r="B38" s="36" t="s">
        <v>26</v>
      </c>
      <c r="C38" s="38">
        <f>VLOOKUP($C$30&amp;"-"&amp;B38,apoio!C11:F29,4,)</f>
        <v>0.1</v>
      </c>
      <c r="D38" s="37">
        <f>valor_investido*C38</f>
        <v>50</v>
      </c>
    </row>
    <row r="39" spans="2:4" x14ac:dyDescent="0.25">
      <c r="B39" s="36" t="s">
        <v>27</v>
      </c>
      <c r="C39" s="38">
        <f>VLOOKUP($C$30&amp;"-"&amp;B39,apoio!C12:F30,4,)</f>
        <v>0.1</v>
      </c>
      <c r="D39" s="37">
        <f>valor_investido*C39</f>
        <v>50</v>
      </c>
    </row>
    <row r="40" spans="2:4" x14ac:dyDescent="0.25">
      <c r="B40" s="30"/>
      <c r="C40" s="31"/>
      <c r="D40" s="31"/>
    </row>
    <row r="41" spans="2:4" x14ac:dyDescent="0.25">
      <c r="B41" s="30"/>
      <c r="C41" s="31"/>
      <c r="D41" s="31"/>
    </row>
    <row r="42" spans="2:4" x14ac:dyDescent="0.25">
      <c r="B42" s="30"/>
      <c r="C42" s="31"/>
      <c r="D42" s="31"/>
    </row>
    <row r="43" spans="2:4" x14ac:dyDescent="0.25">
      <c r="B43" s="30"/>
      <c r="C43" s="31"/>
      <c r="D43" s="31"/>
    </row>
    <row r="44" spans="2:4" x14ac:dyDescent="0.25">
      <c r="B44" s="30"/>
      <c r="C44" s="31"/>
      <c r="D44" s="31"/>
    </row>
    <row r="45" spans="2:4" x14ac:dyDescent="0.25"/>
    <row r="46" spans="2:4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</sheetData>
  <mergeCells count="13">
    <mergeCell ref="C31:D31"/>
    <mergeCell ref="B11:C11"/>
    <mergeCell ref="B12:C12"/>
    <mergeCell ref="B13:C13"/>
    <mergeCell ref="B14:C14"/>
    <mergeCell ref="C30:D30"/>
    <mergeCell ref="B16:C16"/>
    <mergeCell ref="B23:C23"/>
    <mergeCell ref="B17:C17"/>
    <mergeCell ref="B19:C19"/>
    <mergeCell ref="B18:C18"/>
    <mergeCell ref="B20:C20"/>
    <mergeCell ref="B21:C21"/>
  </mergeCells>
  <dataValidations count="1">
    <dataValidation type="list" allowBlank="1" showInputMessage="1" showErrorMessage="1" sqref="C30:D30" xr:uid="{C42FAE37-4F55-412E-87EE-47B68FE7839E}">
      <formula1>"Conservador,Agressivo,Moderado"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12-BFDF-4B85-A799-2DAE06FFC268}">
  <dimension ref="C7:J25"/>
  <sheetViews>
    <sheetView topLeftCell="A4" zoomScale="150" zoomScaleNormal="150" workbookViewId="0">
      <selection activeCell="C8" sqref="C8"/>
    </sheetView>
  </sheetViews>
  <sheetFormatPr defaultRowHeight="15" x14ac:dyDescent="0.25"/>
  <cols>
    <col min="3" max="3" width="18.140625" bestFit="1" customWidth="1"/>
    <col min="4" max="4" width="12.140625" bestFit="1" customWidth="1"/>
    <col min="5" max="5" width="20.85546875" bestFit="1" customWidth="1"/>
    <col min="9" max="9" width="16" bestFit="1" customWidth="1"/>
  </cols>
  <sheetData>
    <row r="7" spans="3:10" x14ac:dyDescent="0.25">
      <c r="C7" t="s">
        <v>34</v>
      </c>
      <c r="D7" t="s">
        <v>28</v>
      </c>
      <c r="E7" s="30" t="s">
        <v>19</v>
      </c>
      <c r="F7" t="s">
        <v>30</v>
      </c>
    </row>
    <row r="8" spans="3:10" x14ac:dyDescent="0.25">
      <c r="C8" t="str">
        <f>D8&amp;"-"&amp;E8</f>
        <v>Conservador-Papel</v>
      </c>
      <c r="D8" t="s">
        <v>29</v>
      </c>
      <c r="E8" s="30" t="s">
        <v>22</v>
      </c>
      <c r="F8" s="32">
        <v>0.3</v>
      </c>
    </row>
    <row r="9" spans="3:10" x14ac:dyDescent="0.25">
      <c r="C9" t="str">
        <f t="shared" ref="C9:C25" si="0">D9&amp;"-"&amp;E9</f>
        <v>Conservador-Tijolo</v>
      </c>
      <c r="D9" t="s">
        <v>29</v>
      </c>
      <c r="E9" s="30" t="s">
        <v>23</v>
      </c>
      <c r="F9" s="32">
        <v>0.5</v>
      </c>
    </row>
    <row r="10" spans="3:10" x14ac:dyDescent="0.25">
      <c r="C10" t="str">
        <f t="shared" si="0"/>
        <v>Conservador-Híbrido</v>
      </c>
      <c r="D10" t="s">
        <v>29</v>
      </c>
      <c r="E10" s="30" t="s">
        <v>24</v>
      </c>
      <c r="F10" s="32">
        <v>0.1</v>
      </c>
    </row>
    <row r="11" spans="3:10" x14ac:dyDescent="0.25">
      <c r="C11" t="str">
        <f t="shared" si="0"/>
        <v>Conservador-FOF's</v>
      </c>
      <c r="D11" t="s">
        <v>29</v>
      </c>
      <c r="E11" s="30" t="s">
        <v>25</v>
      </c>
      <c r="F11" s="32">
        <v>0.1</v>
      </c>
      <c r="J11" t="s">
        <v>30</v>
      </c>
    </row>
    <row r="12" spans="3:10" x14ac:dyDescent="0.25">
      <c r="C12" t="str">
        <f t="shared" si="0"/>
        <v>Conservador-Desenvolvimento</v>
      </c>
      <c r="D12" t="s">
        <v>29</v>
      </c>
      <c r="E12" s="30" t="s">
        <v>26</v>
      </c>
      <c r="F12" s="32">
        <v>0</v>
      </c>
      <c r="I12" s="33" t="s">
        <v>33</v>
      </c>
      <c r="J12" s="33" cm="1">
        <f t="array" ref="J12">VLOOKUP(I12:I12,C7:F25,4,)</f>
        <v>0.4</v>
      </c>
    </row>
    <row r="13" spans="3:10" x14ac:dyDescent="0.25">
      <c r="C13" t="str">
        <f t="shared" si="0"/>
        <v>Conservador-Hotelarias</v>
      </c>
      <c r="D13" t="s">
        <v>29</v>
      </c>
      <c r="E13" s="30" t="s">
        <v>27</v>
      </c>
      <c r="F13" s="32">
        <v>0</v>
      </c>
    </row>
    <row r="14" spans="3:10" x14ac:dyDescent="0.25">
      <c r="C14" t="str">
        <f t="shared" si="0"/>
        <v>Moderado-Papel</v>
      </c>
      <c r="D14" t="s">
        <v>31</v>
      </c>
      <c r="E14" s="30" t="s">
        <v>22</v>
      </c>
      <c r="F14" s="32">
        <v>0.32</v>
      </c>
    </row>
    <row r="15" spans="3:10" x14ac:dyDescent="0.25">
      <c r="C15" t="str">
        <f t="shared" si="0"/>
        <v>Moderado-Tijolo</v>
      </c>
      <c r="D15" t="s">
        <v>31</v>
      </c>
      <c r="E15" s="30" t="s">
        <v>23</v>
      </c>
      <c r="F15" s="32">
        <v>0.4</v>
      </c>
    </row>
    <row r="16" spans="3:10" x14ac:dyDescent="0.25">
      <c r="C16" t="str">
        <f t="shared" si="0"/>
        <v>Moderado-Híbrido</v>
      </c>
      <c r="D16" t="s">
        <v>31</v>
      </c>
      <c r="E16" s="30" t="s">
        <v>24</v>
      </c>
      <c r="F16" s="32">
        <v>0.08</v>
      </c>
    </row>
    <row r="17" spans="3:6" x14ac:dyDescent="0.25">
      <c r="C17" t="str">
        <f t="shared" si="0"/>
        <v>Moderado-FOF's</v>
      </c>
      <c r="D17" t="s">
        <v>31</v>
      </c>
      <c r="E17" s="30" t="s">
        <v>25</v>
      </c>
      <c r="F17" s="32">
        <v>0.1</v>
      </c>
    </row>
    <row r="18" spans="3:6" x14ac:dyDescent="0.25">
      <c r="C18" t="str">
        <f t="shared" si="0"/>
        <v>Moderado-Desenvolvimento</v>
      </c>
      <c r="D18" t="s">
        <v>31</v>
      </c>
      <c r="E18" s="30" t="s">
        <v>26</v>
      </c>
      <c r="F18" s="32">
        <v>0.1</v>
      </c>
    </row>
    <row r="19" spans="3:6" x14ac:dyDescent="0.25">
      <c r="C19" t="str">
        <f t="shared" si="0"/>
        <v>Moderado-Hotelarias</v>
      </c>
      <c r="D19" t="s">
        <v>31</v>
      </c>
      <c r="E19" s="30" t="s">
        <v>27</v>
      </c>
      <c r="F19" s="32">
        <v>0.1</v>
      </c>
    </row>
    <row r="20" spans="3:6" x14ac:dyDescent="0.25">
      <c r="C20" t="str">
        <f t="shared" si="0"/>
        <v>Agressivo-Papel</v>
      </c>
      <c r="D20" t="s">
        <v>32</v>
      </c>
      <c r="E20" s="30" t="s">
        <v>22</v>
      </c>
      <c r="F20" s="32">
        <v>0.5</v>
      </c>
    </row>
    <row r="21" spans="3:6" x14ac:dyDescent="0.25">
      <c r="C21" t="str">
        <f t="shared" si="0"/>
        <v>Agressivo-Tijolo</v>
      </c>
      <c r="D21" t="s">
        <v>32</v>
      </c>
      <c r="E21" s="30" t="s">
        <v>23</v>
      </c>
      <c r="F21" s="32">
        <v>0.1</v>
      </c>
    </row>
    <row r="22" spans="3:6" x14ac:dyDescent="0.25">
      <c r="C22" t="str">
        <f t="shared" si="0"/>
        <v>Agressivo-Híbrido</v>
      </c>
      <c r="D22" t="s">
        <v>32</v>
      </c>
      <c r="E22" s="30" t="s">
        <v>24</v>
      </c>
      <c r="F22" s="32">
        <v>0.05</v>
      </c>
    </row>
    <row r="23" spans="3:6" x14ac:dyDescent="0.25">
      <c r="C23" t="str">
        <f t="shared" si="0"/>
        <v>Agressivo-FOF's</v>
      </c>
      <c r="D23" t="s">
        <v>32</v>
      </c>
      <c r="E23" s="30" t="s">
        <v>25</v>
      </c>
      <c r="F23" s="32">
        <v>0.05</v>
      </c>
    </row>
    <row r="24" spans="3:6" x14ac:dyDescent="0.25">
      <c r="C24" t="str">
        <f t="shared" si="0"/>
        <v>Agressivo-Desenvolvimento</v>
      </c>
      <c r="D24" t="s">
        <v>32</v>
      </c>
      <c r="E24" s="30" t="s">
        <v>26</v>
      </c>
      <c r="F24" s="32">
        <v>0.2</v>
      </c>
    </row>
    <row r="25" spans="3:6" x14ac:dyDescent="0.25">
      <c r="C25" t="str">
        <f t="shared" si="0"/>
        <v>Agressivo-Hotelarias</v>
      </c>
      <c r="D25" t="s">
        <v>32</v>
      </c>
      <c r="E25" s="30" t="s">
        <v>27</v>
      </c>
      <c r="F25" s="3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apoio</vt:lpstr>
      <vt:lpstr>aporte</vt:lpstr>
      <vt:lpstr>qtd_anos</vt:lpstr>
      <vt:lpstr>redimento_carteira</vt:lpstr>
      <vt:lpstr>salario</vt:lpstr>
      <vt:lpstr>salário</vt:lpstr>
      <vt:lpstr>taxa_mensal</vt:lpstr>
      <vt:lpstr>valor_investido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</dc:creator>
  <cp:lastModifiedBy>David Ge</cp:lastModifiedBy>
  <dcterms:created xsi:type="dcterms:W3CDTF">2025-05-16T22:38:11Z</dcterms:created>
  <dcterms:modified xsi:type="dcterms:W3CDTF">2025-05-26T15:15:12Z</dcterms:modified>
</cp:coreProperties>
</file>