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145" yWindow="780" windowWidth="10980" windowHeight="10605"/>
  </bookViews>
  <sheets>
    <sheet name="Output Page" sheetId="129" r:id="rId1"/>
    <sheet name="mTBI calculations 2S" sheetId="130" r:id="rId2"/>
    <sheet name="Insert 2S Data File" sheetId="134" r:id="rId3"/>
    <sheet name="mTBI calculations 3S" sheetId="135" r:id="rId4"/>
    <sheet name="Insert 3S Data File" sheetId="136" r:id="rId5"/>
  </sheets>
  <definedNames>
    <definedName name="_xlnm.Print_Area" localSheetId="0">'Output Page'!$A$1:$K$322</definedName>
  </definedNames>
  <calcPr calcId="145621"/>
</workbook>
</file>

<file path=xl/calcChain.xml><?xml version="1.0" encoding="utf-8"?>
<calcChain xmlns="http://schemas.openxmlformats.org/spreadsheetml/2006/main">
  <c r="A73" i="130" l="1"/>
  <c r="D8" i="129" l="1"/>
  <c r="C2" i="130" l="1"/>
  <c r="C1" i="130"/>
  <c r="C286" i="129" l="1"/>
  <c r="C232" i="129"/>
  <c r="U48" i="135" l="1"/>
  <c r="X48" i="135" s="1"/>
  <c r="U47" i="135"/>
  <c r="X47" i="135" s="1"/>
  <c r="V60" i="130"/>
  <c r="Y60" i="130" s="1"/>
  <c r="V59" i="130"/>
  <c r="X59" i="130" s="1"/>
  <c r="V48" i="135" l="1"/>
  <c r="V47" i="135"/>
  <c r="W47" i="135"/>
  <c r="W48" i="135"/>
  <c r="W59" i="130"/>
  <c r="Y59" i="130"/>
  <c r="W60" i="130"/>
  <c r="X60" i="130"/>
  <c r="I4" i="130"/>
  <c r="A45" i="129"/>
  <c r="E54" i="130" l="1"/>
  <c r="F54" i="130"/>
  <c r="I54" i="130"/>
  <c r="J54" i="130"/>
  <c r="F69" i="130" l="1"/>
  <c r="E69" i="130"/>
  <c r="D69" i="130"/>
  <c r="A70" i="130"/>
  <c r="A69" i="130"/>
  <c r="O69" i="130" l="1"/>
  <c r="R69" i="130"/>
  <c r="Q69" i="130"/>
  <c r="P69" i="130"/>
  <c r="C61" i="130" l="1"/>
  <c r="C60" i="130"/>
  <c r="C59" i="130"/>
  <c r="G61" i="130"/>
  <c r="G60" i="130"/>
  <c r="G59" i="130"/>
  <c r="B61" i="130"/>
  <c r="B60" i="130"/>
  <c r="B59" i="130"/>
  <c r="F61" i="130"/>
  <c r="F60" i="130"/>
  <c r="F59" i="130"/>
  <c r="M32" i="135"/>
  <c r="M31" i="135"/>
  <c r="R27" i="135"/>
  <c r="R26" i="135"/>
  <c r="R25" i="135"/>
  <c r="R22" i="135"/>
  <c r="R21" i="135"/>
  <c r="R20" i="135"/>
  <c r="N27" i="135"/>
  <c r="N26" i="135"/>
  <c r="N25" i="135"/>
  <c r="N22" i="135"/>
  <c r="N21" i="135"/>
  <c r="N20" i="135"/>
  <c r="J25" i="135"/>
  <c r="J20" i="135"/>
  <c r="F25" i="135"/>
  <c r="F20" i="135"/>
  <c r="B25" i="135"/>
  <c r="B20" i="135"/>
  <c r="N16" i="135"/>
  <c r="N15" i="135"/>
  <c r="N14" i="135"/>
  <c r="J16" i="135"/>
  <c r="J15" i="135"/>
  <c r="J14" i="135"/>
  <c r="F16" i="135"/>
  <c r="F15" i="135"/>
  <c r="F14" i="135"/>
  <c r="N11" i="135"/>
  <c r="N10" i="135"/>
  <c r="N9" i="135"/>
  <c r="J11" i="135"/>
  <c r="J10" i="135"/>
  <c r="J9" i="135"/>
  <c r="F11" i="135"/>
  <c r="F10" i="135"/>
  <c r="F9" i="135"/>
  <c r="B16" i="135"/>
  <c r="B15" i="135"/>
  <c r="B14" i="135"/>
  <c r="B11" i="135"/>
  <c r="B10" i="135"/>
  <c r="B9" i="135"/>
  <c r="M5" i="135"/>
  <c r="M4" i="135"/>
  <c r="D6" i="135"/>
  <c r="C4" i="135"/>
  <c r="C3" i="135"/>
  <c r="C2" i="135"/>
  <c r="C6" i="135"/>
  <c r="C5" i="135"/>
  <c r="H1" i="135"/>
  <c r="E1" i="135"/>
  <c r="C1" i="135" s="1"/>
  <c r="I3" i="135"/>
  <c r="J3" i="135" s="1"/>
  <c r="Q40" i="135"/>
  <c r="Q39" i="135"/>
  <c r="Q38" i="135"/>
  <c r="P40" i="135"/>
  <c r="P39" i="135"/>
  <c r="P38" i="135"/>
  <c r="M40" i="135"/>
  <c r="M39" i="135"/>
  <c r="M38" i="135"/>
  <c r="L40" i="135"/>
  <c r="L39" i="135"/>
  <c r="L38" i="135"/>
  <c r="G40" i="135"/>
  <c r="G39" i="135"/>
  <c r="G38" i="135"/>
  <c r="F40" i="135"/>
  <c r="F39" i="135"/>
  <c r="F38" i="135"/>
  <c r="C40" i="135"/>
  <c r="C39" i="135"/>
  <c r="C38" i="135"/>
  <c r="B40" i="135"/>
  <c r="B39" i="135"/>
  <c r="B38" i="135"/>
  <c r="H61" i="130" l="1"/>
  <c r="D59" i="130"/>
  <c r="G63" i="130"/>
  <c r="C63" i="130"/>
  <c r="H60" i="130"/>
  <c r="D61" i="130"/>
  <c r="H59" i="130"/>
  <c r="D60" i="130"/>
  <c r="B63" i="130"/>
  <c r="F63" i="130"/>
  <c r="J4" i="130"/>
  <c r="J69" i="130" l="1"/>
  <c r="H69" i="130"/>
  <c r="G69" i="130"/>
  <c r="I69" i="130"/>
  <c r="D63" i="130"/>
  <c r="I39" i="129" s="1"/>
  <c r="H63" i="130"/>
  <c r="I40" i="129" s="1"/>
  <c r="Q41" i="135"/>
  <c r="M41" i="135"/>
  <c r="O40" i="135" s="1"/>
  <c r="G41" i="135"/>
  <c r="C41" i="135"/>
  <c r="V25" i="135"/>
  <c r="X26" i="135" s="1"/>
  <c r="P25" i="135"/>
  <c r="P27" i="135" s="1"/>
  <c r="L25" i="135"/>
  <c r="H25" i="135"/>
  <c r="D25" i="135"/>
  <c r="V20" i="135"/>
  <c r="X21" i="135" s="1"/>
  <c r="L20" i="135"/>
  <c r="L21" i="135" s="1"/>
  <c r="H20" i="135"/>
  <c r="D20" i="135"/>
  <c r="P14" i="135"/>
  <c r="P16" i="135" s="1"/>
  <c r="H15" i="135"/>
  <c r="D15" i="135"/>
  <c r="D10" i="135"/>
  <c r="V41" i="135"/>
  <c r="U41" i="135"/>
  <c r="U40" i="135"/>
  <c r="N4" i="135"/>
  <c r="U39" i="135"/>
  <c r="U38" i="135"/>
  <c r="Q41" i="130"/>
  <c r="Q40" i="130"/>
  <c r="Q39" i="130"/>
  <c r="P41" i="130"/>
  <c r="P40" i="130"/>
  <c r="P39" i="130"/>
  <c r="G41" i="130"/>
  <c r="G40" i="130"/>
  <c r="G39" i="130"/>
  <c r="F41" i="130"/>
  <c r="F40" i="130"/>
  <c r="F39" i="130"/>
  <c r="C41" i="130"/>
  <c r="C40" i="130"/>
  <c r="C39" i="130"/>
  <c r="B41" i="130"/>
  <c r="B40" i="130"/>
  <c r="B39" i="130"/>
  <c r="M41" i="130"/>
  <c r="M40" i="130"/>
  <c r="M39" i="130"/>
  <c r="L41" i="130"/>
  <c r="L40" i="130"/>
  <c r="L39" i="130"/>
  <c r="M33" i="130"/>
  <c r="M32" i="130"/>
  <c r="R28" i="130"/>
  <c r="R27" i="130"/>
  <c r="R26" i="130"/>
  <c r="R23" i="130"/>
  <c r="R22" i="130"/>
  <c r="R21" i="130"/>
  <c r="N28" i="130"/>
  <c r="N27" i="130"/>
  <c r="N26" i="130"/>
  <c r="N23" i="130"/>
  <c r="N22" i="130"/>
  <c r="N21" i="130"/>
  <c r="J26" i="130"/>
  <c r="F26" i="130"/>
  <c r="B26" i="130"/>
  <c r="J21" i="130"/>
  <c r="F21" i="130"/>
  <c r="B21" i="130"/>
  <c r="P42" i="130" l="1"/>
  <c r="R41" i="130" s="1"/>
  <c r="R39" i="130"/>
  <c r="D64" i="130"/>
  <c r="N33" i="130"/>
  <c r="N32" i="130"/>
  <c r="N5" i="130"/>
  <c r="N6" i="130"/>
  <c r="H64" i="130"/>
  <c r="S40" i="135"/>
  <c r="S38" i="135"/>
  <c r="P20" i="135"/>
  <c r="P22" i="135" s="1"/>
  <c r="D9" i="135"/>
  <c r="D11" i="135" s="1"/>
  <c r="T20" i="135"/>
  <c r="T22" i="135" s="1"/>
  <c r="L9" i="135"/>
  <c r="L11" i="135" s="1"/>
  <c r="L14" i="135"/>
  <c r="L16" i="135" s="1"/>
  <c r="N5" i="135"/>
  <c r="H14" i="135"/>
  <c r="H16" i="135" s="1"/>
  <c r="H10" i="135"/>
  <c r="P9" i="135"/>
  <c r="P11" i="135" s="1"/>
  <c r="T25" i="135"/>
  <c r="T27" i="135" s="1"/>
  <c r="L26" i="135"/>
  <c r="L27" i="135" s="1"/>
  <c r="X25" i="135" s="1"/>
  <c r="X27" i="135" s="1"/>
  <c r="B46" i="135"/>
  <c r="B49" i="135" s="1"/>
  <c r="E38" i="135"/>
  <c r="C46" i="135"/>
  <c r="C49" i="135" s="1"/>
  <c r="O38" i="135"/>
  <c r="O4" i="135"/>
  <c r="D26" i="135"/>
  <c r="D27" i="135" s="1"/>
  <c r="H21" i="135"/>
  <c r="H22" i="135" s="1"/>
  <c r="J46" i="135"/>
  <c r="J49" i="135" s="1"/>
  <c r="I38" i="135"/>
  <c r="K46" i="135"/>
  <c r="K49" i="135" s="1"/>
  <c r="H9" i="135"/>
  <c r="H11" i="135" s="1"/>
  <c r="D14" i="135"/>
  <c r="D16" i="135" s="1"/>
  <c r="H26" i="135"/>
  <c r="H27" i="135" s="1"/>
  <c r="E40" i="135"/>
  <c r="I40" i="135"/>
  <c r="D21" i="135"/>
  <c r="D22" i="135" s="1"/>
  <c r="L22" i="135"/>
  <c r="X20" i="135" s="1"/>
  <c r="X22" i="135" s="1"/>
  <c r="B41" i="135"/>
  <c r="F41" i="135"/>
  <c r="L41" i="135"/>
  <c r="P41" i="135"/>
  <c r="E39" i="135"/>
  <c r="I39" i="135"/>
  <c r="O39" i="135"/>
  <c r="S39" i="135"/>
  <c r="V21" i="130"/>
  <c r="D32" i="135" l="1"/>
  <c r="I32" i="135" s="1"/>
  <c r="I33" i="135" s="1"/>
  <c r="V69" i="130" s="1"/>
  <c r="R40" i="130"/>
  <c r="R42" i="130" s="1"/>
  <c r="O56" i="135"/>
  <c r="O58" i="135"/>
  <c r="N40" i="135"/>
  <c r="O57" i="135"/>
  <c r="N58" i="135"/>
  <c r="N57" i="135"/>
  <c r="N56" i="135"/>
  <c r="B45" i="135"/>
  <c r="B48" i="135" s="1"/>
  <c r="D38" i="135"/>
  <c r="K45" i="135"/>
  <c r="K48" i="135" s="1"/>
  <c r="J55" i="130"/>
  <c r="J45" i="135"/>
  <c r="J48" i="135" s="1"/>
  <c r="F55" i="130"/>
  <c r="N38" i="135"/>
  <c r="C45" i="135"/>
  <c r="C48" i="135" s="1"/>
  <c r="R38" i="135"/>
  <c r="S41" i="135"/>
  <c r="B32" i="135"/>
  <c r="G32" i="135" s="1"/>
  <c r="G33" i="135" s="1"/>
  <c r="T69" i="130" s="1"/>
  <c r="E32" i="135"/>
  <c r="J32" i="135" s="1"/>
  <c r="J33" i="135" s="1"/>
  <c r="Z69" i="130" s="1"/>
  <c r="C32" i="135"/>
  <c r="H32" i="135" s="1"/>
  <c r="H33" i="135" s="1"/>
  <c r="X69" i="130" s="1"/>
  <c r="D39" i="135"/>
  <c r="I41" i="135"/>
  <c r="N46" i="135" s="1"/>
  <c r="N49" i="135" s="1"/>
  <c r="O41" i="135"/>
  <c r="G46" i="135" s="1"/>
  <c r="G49" i="135" s="1"/>
  <c r="R39" i="135"/>
  <c r="H38" i="135"/>
  <c r="N39" i="135"/>
  <c r="R40" i="135"/>
  <c r="E41" i="135"/>
  <c r="F46" i="135" s="1"/>
  <c r="F49" i="135" s="1"/>
  <c r="D40" i="135"/>
  <c r="H39" i="135"/>
  <c r="H40" i="135"/>
  <c r="J9" i="129" l="1"/>
  <c r="I9" i="129"/>
  <c r="N69" i="130"/>
  <c r="L69" i="130"/>
  <c r="K51" i="135"/>
  <c r="N74" i="130"/>
  <c r="B51" i="135"/>
  <c r="H74" i="130"/>
  <c r="J51" i="135"/>
  <c r="L74" i="130"/>
  <c r="C51" i="135"/>
  <c r="J74" i="130"/>
  <c r="O46" i="135"/>
  <c r="O49" i="135" s="1"/>
  <c r="N41" i="135"/>
  <c r="H41" i="135"/>
  <c r="R41" i="135"/>
  <c r="U47" i="130" s="1"/>
  <c r="D41" i="135"/>
  <c r="U49" i="130" l="1"/>
  <c r="U50" i="130" s="1"/>
  <c r="U74" i="130"/>
  <c r="R45" i="135"/>
  <c r="T47" i="130"/>
  <c r="Y47" i="130"/>
  <c r="Y74" i="130" s="1"/>
  <c r="G45" i="135"/>
  <c r="G48" i="135" s="1"/>
  <c r="G51" i="135" s="1"/>
  <c r="F45" i="135"/>
  <c r="F48" i="135" s="1"/>
  <c r="F51" i="135" s="1"/>
  <c r="X47" i="130"/>
  <c r="X74" i="130" s="1"/>
  <c r="R46" i="135"/>
  <c r="S46" i="135"/>
  <c r="O45" i="135"/>
  <c r="O48" i="135" s="1"/>
  <c r="O51" i="135" s="1"/>
  <c r="S45" i="135"/>
  <c r="N45" i="135"/>
  <c r="N48" i="135" s="1"/>
  <c r="N51" i="135" s="1"/>
  <c r="T49" i="130" l="1"/>
  <c r="T50" i="130" s="1"/>
  <c r="T74" i="130"/>
  <c r="X49" i="130"/>
  <c r="X50" i="130" s="1"/>
  <c r="Y49" i="130"/>
  <c r="Y50" i="130" s="1"/>
  <c r="P58" i="130" s="1"/>
  <c r="Y75" i="130" s="1"/>
  <c r="R49" i="135"/>
  <c r="R48" i="135"/>
  <c r="S49" i="135"/>
  <c r="S48" i="135"/>
  <c r="O58" i="130" l="1"/>
  <c r="X75" i="130" s="1"/>
  <c r="N17" i="130"/>
  <c r="N16" i="130"/>
  <c r="N15" i="130"/>
  <c r="J17" i="130"/>
  <c r="J16" i="130"/>
  <c r="J15" i="130"/>
  <c r="N12" i="130"/>
  <c r="N11" i="130"/>
  <c r="N10" i="130"/>
  <c r="J12" i="130"/>
  <c r="J11" i="130"/>
  <c r="J10" i="130"/>
  <c r="F17" i="130" l="1"/>
  <c r="F16" i="130"/>
  <c r="F15" i="130"/>
  <c r="F12" i="130"/>
  <c r="F11" i="130"/>
  <c r="F10" i="130"/>
  <c r="B17" i="130"/>
  <c r="C124" i="129" l="1"/>
  <c r="C178" i="129"/>
  <c r="B16" i="130"/>
  <c r="B15" i="130"/>
  <c r="B12" i="130"/>
  <c r="B11" i="130"/>
  <c r="B10" i="130"/>
  <c r="C4" i="130"/>
  <c r="C9" i="129"/>
  <c r="C8" i="129"/>
  <c r="C7" i="129"/>
  <c r="M5" i="130"/>
  <c r="M6" i="130"/>
  <c r="T21" i="130" l="1"/>
  <c r="T23" i="130" s="1"/>
  <c r="T26" i="130"/>
  <c r="T28" i="130" s="1"/>
  <c r="P21" i="130"/>
  <c r="P23" i="130" s="1"/>
  <c r="P26" i="130"/>
  <c r="P28" i="130" s="1"/>
  <c r="F10" i="129"/>
  <c r="E10" i="129"/>
  <c r="X22" i="130" l="1"/>
  <c r="V26" i="130"/>
  <c r="X27" i="130" s="1"/>
  <c r="H15" i="130"/>
  <c r="H10" i="130"/>
  <c r="D7" i="130"/>
  <c r="V42" i="130" s="1"/>
  <c r="C7" i="130"/>
  <c r="U42" i="130" s="1"/>
  <c r="C6" i="130"/>
  <c r="O5" i="130"/>
  <c r="U40" i="130"/>
  <c r="K45" i="129"/>
  <c r="U41" i="130" l="1"/>
  <c r="A72" i="130"/>
  <c r="U39" i="130"/>
  <c r="L26" i="130"/>
  <c r="L27" i="130" s="1"/>
  <c r="H26" i="130"/>
  <c r="H27" i="130" s="1"/>
  <c r="H21" i="130"/>
  <c r="H22" i="130" s="1"/>
  <c r="D26" i="130"/>
  <c r="D27" i="130" s="1"/>
  <c r="L21" i="130"/>
  <c r="L22" i="130" s="1"/>
  <c r="D21" i="130"/>
  <c r="D22" i="130" s="1"/>
  <c r="C6" i="129" l="1"/>
  <c r="D15" i="130"/>
  <c r="D10" i="130"/>
  <c r="P10" i="130"/>
  <c r="P12" i="130" s="1"/>
  <c r="L15" i="130"/>
  <c r="L17" i="130" s="1"/>
  <c r="P15" i="130"/>
  <c r="P17" i="130" s="1"/>
  <c r="H11" i="130"/>
  <c r="H17" i="130"/>
  <c r="H12" i="130"/>
  <c r="L10" i="130"/>
  <c r="L12" i="130" s="1"/>
  <c r="H16" i="130"/>
  <c r="D11" i="130"/>
  <c r="D16" i="130"/>
  <c r="H23" i="130"/>
  <c r="L28" i="130"/>
  <c r="D28" i="130"/>
  <c r="H28" i="130"/>
  <c r="D23" i="130"/>
  <c r="L23" i="130"/>
  <c r="A269" i="129" l="1"/>
  <c r="A214" i="129"/>
  <c r="D12" i="130"/>
  <c r="B33" i="130" s="1"/>
  <c r="C33" i="130"/>
  <c r="E33" i="130"/>
  <c r="A106" i="129"/>
  <c r="A161" i="129"/>
  <c r="X21" i="130"/>
  <c r="X23" i="130" s="1"/>
  <c r="X26" i="130"/>
  <c r="X28" i="130" s="1"/>
  <c r="D17" i="130"/>
  <c r="D33" i="130" s="1"/>
  <c r="Q42" i="130"/>
  <c r="M42" i="130"/>
  <c r="L42" i="130"/>
  <c r="G42" i="130"/>
  <c r="F42" i="130"/>
  <c r="C42" i="130"/>
  <c r="B42" i="130"/>
  <c r="D41" i="130" s="1"/>
  <c r="C10" i="129"/>
  <c r="I269" i="129" l="1"/>
  <c r="I214" i="129"/>
  <c r="B46" i="130"/>
  <c r="B49" i="130" s="1"/>
  <c r="G74" i="130" s="1"/>
  <c r="S57" i="130"/>
  <c r="S58" i="130"/>
  <c r="S59" i="130"/>
  <c r="C46" i="130"/>
  <c r="T58" i="130"/>
  <c r="T57" i="130"/>
  <c r="T59" i="130"/>
  <c r="K69" i="130"/>
  <c r="E55" i="130"/>
  <c r="M69" i="130"/>
  <c r="J46" i="130"/>
  <c r="J49" i="130" s="1"/>
  <c r="K74" i="130" s="1"/>
  <c r="K46" i="130"/>
  <c r="I55" i="130"/>
  <c r="D39" i="130"/>
  <c r="D40" i="130"/>
  <c r="H41" i="130"/>
  <c r="H39" i="130"/>
  <c r="H40" i="130"/>
  <c r="C47" i="130"/>
  <c r="O40" i="130"/>
  <c r="O41" i="130"/>
  <c r="O39" i="130"/>
  <c r="K47" i="130"/>
  <c r="S40" i="130"/>
  <c r="S39" i="130"/>
  <c r="S41" i="130"/>
  <c r="B47" i="130"/>
  <c r="E40" i="130"/>
  <c r="E41" i="130"/>
  <c r="E39" i="130"/>
  <c r="J47" i="130"/>
  <c r="I39" i="130"/>
  <c r="I40" i="130"/>
  <c r="I41" i="130"/>
  <c r="N40" i="130"/>
  <c r="N39" i="130"/>
  <c r="N41" i="130"/>
  <c r="H33" i="130"/>
  <c r="H34" i="130" s="1"/>
  <c r="W69" i="130" s="1"/>
  <c r="I106" i="129"/>
  <c r="I161" i="129"/>
  <c r="J8" i="129" l="1"/>
  <c r="I8" i="129"/>
  <c r="D42" i="130"/>
  <c r="V47" i="130" s="1"/>
  <c r="N42" i="130"/>
  <c r="S42" i="130"/>
  <c r="O47" i="130" s="1"/>
  <c r="O50" i="130" s="1"/>
  <c r="H42" i="130"/>
  <c r="R47" i="130" s="1"/>
  <c r="S47" i="130"/>
  <c r="I42" i="130"/>
  <c r="E42" i="130"/>
  <c r="F47" i="130" s="1"/>
  <c r="O42" i="130"/>
  <c r="G47" i="130" s="1"/>
  <c r="S49" i="130" l="1"/>
  <c r="S50" i="130" s="1"/>
  <c r="S74" i="130"/>
  <c r="R49" i="130"/>
  <c r="R50" i="130" s="1"/>
  <c r="R74" i="130"/>
  <c r="W47" i="130"/>
  <c r="W49" i="130" s="1"/>
  <c r="V49" i="130"/>
  <c r="N46" i="130"/>
  <c r="N49" i="130" s="1"/>
  <c r="F46" i="130"/>
  <c r="F49" i="130" s="1"/>
  <c r="G46" i="130"/>
  <c r="G49" i="130" s="1"/>
  <c r="N47" i="130"/>
  <c r="N50" i="130" s="1"/>
  <c r="O46" i="130"/>
  <c r="O49" i="130" s="1"/>
  <c r="O52" i="130" s="1"/>
  <c r="J50" i="130"/>
  <c r="J52" i="130" s="1"/>
  <c r="K50" i="130"/>
  <c r="K49" i="130"/>
  <c r="M74" i="130" s="1"/>
  <c r="G50" i="130"/>
  <c r="F50" i="130"/>
  <c r="N52" i="130" l="1"/>
  <c r="V50" i="130"/>
  <c r="M58" i="130" s="1"/>
  <c r="V74" i="130"/>
  <c r="W74" i="130"/>
  <c r="W50" i="130"/>
  <c r="N58" i="130" s="1"/>
  <c r="F52" i="130"/>
  <c r="K52" i="130"/>
  <c r="G52" i="130"/>
  <c r="I33" i="130"/>
  <c r="I34" i="130" s="1"/>
  <c r="C50" i="130"/>
  <c r="C49" i="130"/>
  <c r="I74" i="130" s="1"/>
  <c r="B50" i="130"/>
  <c r="B52" i="130" s="1"/>
  <c r="J33" i="130"/>
  <c r="J34" i="130" s="1"/>
  <c r="Y69" i="130" s="1"/>
  <c r="G33" i="130"/>
  <c r="G34" i="130" s="1"/>
  <c r="V65" i="130" l="1"/>
  <c r="I10" i="129" s="1"/>
  <c r="V75" i="130"/>
  <c r="W65" i="130"/>
  <c r="J10" i="129" s="1"/>
  <c r="W75" i="130"/>
  <c r="O74" i="130"/>
  <c r="P74" i="130"/>
  <c r="S69" i="130"/>
  <c r="S65" i="130" s="1"/>
  <c r="I7" i="129" s="1"/>
  <c r="U69" i="130"/>
  <c r="T65" i="130" s="1"/>
  <c r="J7" i="129" s="1"/>
  <c r="C52" i="130"/>
</calcChain>
</file>

<file path=xl/sharedStrings.xml><?xml version="1.0" encoding="utf-8"?>
<sst xmlns="http://schemas.openxmlformats.org/spreadsheetml/2006/main" count="550" uniqueCount="158">
  <si>
    <t>Right</t>
  </si>
  <si>
    <t xml:space="preserve">Test Date: </t>
  </si>
  <si>
    <t xml:space="preserve">Test ID: </t>
  </si>
  <si>
    <t xml:space="preserve">Gender: </t>
  </si>
  <si>
    <t xml:space="preserve">Age: </t>
  </si>
  <si>
    <t xml:space="preserve">Dominant Hand: </t>
  </si>
  <si>
    <t>strength</t>
  </si>
  <si>
    <t>Ratio</t>
  </si>
  <si>
    <t>FAST</t>
  </si>
  <si>
    <t>Left</t>
  </si>
  <si>
    <t>Motor</t>
  </si>
  <si>
    <t>Sensory</t>
  </si>
  <si>
    <t>Rise time</t>
  </si>
  <si>
    <t xml:space="preserve"> Head Impact Trauma Screen:  Analysis</t>
  </si>
  <si>
    <t>Date</t>
  </si>
  <si>
    <t>Age</t>
  </si>
  <si>
    <t>Gender</t>
  </si>
  <si>
    <t>ID</t>
  </si>
  <si>
    <t>Dom Hand</t>
  </si>
  <si>
    <t>SKG</t>
  </si>
  <si>
    <t>Start</t>
  </si>
  <si>
    <t>Stop</t>
  </si>
  <si>
    <t>Thumb</t>
  </si>
  <si>
    <t>Index</t>
  </si>
  <si>
    <t>Fifth</t>
  </si>
  <si>
    <t>Ave</t>
  </si>
  <si>
    <t>Reaction Time</t>
  </si>
  <si>
    <t>Reaction Time Probability</t>
  </si>
  <si>
    <t>Rise Time Probability</t>
  </si>
  <si>
    <t>Score</t>
  </si>
  <si>
    <t>React Delay wrt T</t>
  </si>
  <si>
    <t>RT Delay wrt T</t>
  </si>
  <si>
    <t>React Delay Probability</t>
  </si>
  <si>
    <t>RT Delay Probability</t>
  </si>
  <si>
    <t>mTBI Score</t>
  </si>
  <si>
    <t>mt</t>
  </si>
  <si>
    <t>mi</t>
  </si>
  <si>
    <t>m5</t>
  </si>
  <si>
    <t>Qf1</t>
  </si>
  <si>
    <t>Qf2</t>
  </si>
  <si>
    <t>Qf</t>
  </si>
  <si>
    <t>r25</t>
  </si>
  <si>
    <t>Qr</t>
  </si>
  <si>
    <t>SDT</t>
  </si>
  <si>
    <t>SDI</t>
  </si>
  <si>
    <t>SDF</t>
  </si>
  <si>
    <t>Left Fatigue - Q</t>
  </si>
  <si>
    <t>Right Fatigue - Q</t>
  </si>
  <si>
    <t>Left Correlation - Q</t>
  </si>
  <si>
    <t>Right Correlation - Q</t>
  </si>
  <si>
    <t>Sensor</t>
  </si>
  <si>
    <t>Left Path12 - Q</t>
  </si>
  <si>
    <t>Right Path12 - Q</t>
  </si>
  <si>
    <t>Left Path15 - Q</t>
  </si>
  <si>
    <t>Right Path15 - Q</t>
  </si>
  <si>
    <t>Left Path25 - Q</t>
  </si>
  <si>
    <t>Right Path25 - Q</t>
  </si>
  <si>
    <t>Left F-Base - Q</t>
  </si>
  <si>
    <t>Right F-Base - Q</t>
  </si>
  <si>
    <t>p12</t>
  </si>
  <si>
    <t>p15</t>
  </si>
  <si>
    <t>p25</t>
  </si>
  <si>
    <t>Qp12</t>
  </si>
  <si>
    <t>Qp15</t>
  </si>
  <si>
    <t>Qp25</t>
  </si>
  <si>
    <t>QbT</t>
  </si>
  <si>
    <t>QbI</t>
  </si>
  <si>
    <t>bF</t>
  </si>
  <si>
    <t>QbF</t>
  </si>
  <si>
    <t>r12</t>
  </si>
  <si>
    <t>r15</t>
  </si>
  <si>
    <t>l12</t>
  </si>
  <si>
    <t>l25</t>
  </si>
  <si>
    <t>l15</t>
  </si>
  <si>
    <t>scaled</t>
  </si>
  <si>
    <t>Path scale factor</t>
  </si>
  <si>
    <t>thumb = t = 1</t>
  </si>
  <si>
    <t>index = I = 2</t>
  </si>
  <si>
    <t>pinky = f = 5</t>
  </si>
  <si>
    <t>Handset SN</t>
  </si>
  <si>
    <t>ms</t>
  </si>
  <si>
    <t>Force</t>
  </si>
  <si>
    <t>Raw</t>
  </si>
  <si>
    <t>Fatigue Fraction:</t>
  </si>
  <si>
    <t>Left sum =</t>
  </si>
  <si>
    <t>Right sum =</t>
  </si>
  <si>
    <t>Dom Ratio</t>
  </si>
  <si>
    <t>Left start reaction rel SD</t>
  </si>
  <si>
    <t>Right release reaction rel SD</t>
  </si>
  <si>
    <t>Right start reaction rel SD</t>
  </si>
  <si>
    <t>Left RT rel SD</t>
  </si>
  <si>
    <t>Right RT rel SD</t>
  </si>
  <si>
    <t>Left FT rel SD</t>
  </si>
  <si>
    <t>???</t>
  </si>
  <si>
    <t>Left release reaction relitive SD</t>
  </si>
  <si>
    <t>Right FT rel SD</t>
  </si>
  <si>
    <t xml:space="preserve"> </t>
  </si>
  <si>
    <t>RU-Fit SN:</t>
  </si>
  <si>
    <t>Cognitive reaction time…</t>
  </si>
  <si>
    <t>2 symbol</t>
  </si>
  <si>
    <t>3 symbol</t>
  </si>
  <si>
    <t>T</t>
  </si>
  <si>
    <t>I</t>
  </si>
  <si>
    <t>F</t>
  </si>
  <si>
    <t>diff</t>
  </si>
  <si>
    <t>ave</t>
  </si>
  <si>
    <r>
      <t>FAsT</t>
    </r>
    <r>
      <rPr>
        <b/>
        <sz val="14"/>
        <color rgb="FF002060"/>
        <rFont val="Calibri"/>
        <family val="2"/>
      </rPr>
      <t>™</t>
    </r>
    <r>
      <rPr>
        <b/>
        <sz val="14"/>
        <color rgb="FF002060"/>
        <rFont val="Times New Roman"/>
        <family val="1"/>
      </rPr>
      <t>: Fitness Assessment Test</t>
    </r>
  </si>
  <si>
    <t>ID-3</t>
  </si>
  <si>
    <t>ID-2</t>
  </si>
  <si>
    <t>RT</t>
  </si>
  <si>
    <t>D-2S</t>
  </si>
  <si>
    <t>D-3S</t>
  </si>
  <si>
    <t>ND-2S</t>
  </si>
  <si>
    <t>ND-3S</t>
  </si>
  <si>
    <t>Rise times</t>
  </si>
  <si>
    <t>Applied Force</t>
  </si>
  <si>
    <t>Reaction times</t>
  </si>
  <si>
    <t>FAsT</t>
  </si>
  <si>
    <t>L-2</t>
  </si>
  <si>
    <t>ML-2</t>
  </si>
  <si>
    <t>ML-3</t>
  </si>
  <si>
    <t>MR-2</t>
  </si>
  <si>
    <t>MR-3</t>
  </si>
  <si>
    <t>SL-2</t>
  </si>
  <si>
    <t>SL-3</t>
  </si>
  <si>
    <t>SR-2</t>
  </si>
  <si>
    <t>SR-3</t>
  </si>
  <si>
    <t>L-3</t>
  </si>
  <si>
    <t>R-2</t>
  </si>
  <si>
    <t>R-3</t>
  </si>
  <si>
    <t>Cog Delay</t>
  </si>
  <si>
    <t>2 - symbol</t>
  </si>
  <si>
    <t>3 - symbol</t>
  </si>
  <si>
    <t>RT Delay wrt T-2</t>
  </si>
  <si>
    <t>React Delay wrt T-2</t>
  </si>
  <si>
    <t>RT Delay-3</t>
  </si>
  <si>
    <t>React Delay-3</t>
  </si>
  <si>
    <t>mean value</t>
  </si>
  <si>
    <t>Version:</t>
  </si>
  <si>
    <t>RUFIT 1.0.1</t>
  </si>
  <si>
    <t>Summary:</t>
  </si>
  <si>
    <t xml:space="preserve">Left: </t>
  </si>
  <si>
    <t xml:space="preserve">Right: </t>
  </si>
  <si>
    <t>Coordination:</t>
  </si>
  <si>
    <t>Optional ID:</t>
  </si>
  <si>
    <t>Coord Average</t>
  </si>
  <si>
    <t>Cog Average</t>
  </si>
  <si>
    <t>React Var:</t>
  </si>
  <si>
    <t>Normal</t>
  </si>
  <si>
    <t>Faster</t>
  </si>
  <si>
    <t>Slower</t>
  </si>
  <si>
    <t>RG Reaction:</t>
  </si>
  <si>
    <t>RGY Reaction:</t>
  </si>
  <si>
    <t>RG Normal Reaction Time</t>
  </si>
  <si>
    <t>RGY Normal Reaction Time</t>
  </si>
  <si>
    <t>Cognitive Reaction</t>
  </si>
  <si>
    <t>Reaction Variance Score</t>
  </si>
  <si>
    <t>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</si>
</sst>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mm\ d\,\ yyyy"/>
    <numFmt numFmtId="165" formatCode="0.0"/>
    <numFmt numFmtId="166" formatCode="0.0%"/>
    <numFmt numFmtId="167" formatCode="0.0000"/>
    <numFmt numFmtId="168" formatCode="0.000"/>
    <numFmt numFmtId="169" formatCode="0.000000"/>
  </numFmts>
  <fonts count="30" x14ac:knownFonts="1">
    <font>
      <sz val="10"/>
      <name val="Arial"/>
    </font>
    <font>
      <b/>
      <sz val="10"/>
      <name val="Arial"/>
      <family val="2"/>
    </font>
    <font>
      <b/>
      <sz val="10"/>
      <name val="Times New Roman"/>
      <family val="1"/>
    </font>
    <font>
      <b/>
      <sz val="10"/>
      <color indexed="12"/>
      <name val="Times New Roman"/>
      <family val="1"/>
    </font>
    <font>
      <b/>
      <sz val="10"/>
      <color rgb="FFFF0000"/>
      <name val="Arial"/>
      <family val="2"/>
    </font>
    <font>
      <sz val="10"/>
      <name val="Arial"/>
      <family val="2"/>
    </font>
    <font>
      <b/>
      <sz val="10"/>
      <color theme="3" tint="0.39997558519241921"/>
      <name val="Arial"/>
      <family val="2"/>
    </font>
    <font>
      <sz val="10"/>
      <name val="Arial"/>
      <family val="2"/>
    </font>
    <font>
      <b/>
      <sz val="10"/>
      <color rgb="FF002060"/>
      <name val="Times New Roman"/>
      <family val="1"/>
    </font>
    <font>
      <b/>
      <sz val="14"/>
      <color rgb="FF002060"/>
      <name val="Times New Roman"/>
      <family val="1"/>
    </font>
    <font>
      <b/>
      <sz val="18"/>
      <color rgb="FF0000FF"/>
      <name val="Times New Roman"/>
      <family val="1"/>
    </font>
    <font>
      <b/>
      <sz val="12"/>
      <name val="Arial"/>
      <family val="2"/>
    </font>
    <font>
      <b/>
      <sz val="10"/>
      <color theme="9" tint="-0.249977111117893"/>
      <name val="Arial"/>
      <family val="2"/>
    </font>
    <font>
      <b/>
      <sz val="11"/>
      <color theme="4"/>
      <name val="Calibri"/>
      <family val="2"/>
      <scheme val="minor"/>
    </font>
    <font>
      <b/>
      <sz val="10"/>
      <color rgb="FF0066FF"/>
      <name val="Arial"/>
      <family val="2"/>
    </font>
    <font>
      <sz val="10"/>
      <color rgb="FF0066FF"/>
      <name val="Arial"/>
      <family val="2"/>
    </font>
    <font>
      <b/>
      <sz val="12"/>
      <color rgb="FF002060"/>
      <name val="Arial"/>
      <family val="2"/>
    </font>
    <font>
      <sz val="10"/>
      <color theme="4"/>
      <name val="Arial"/>
      <family val="2"/>
    </font>
    <font>
      <b/>
      <sz val="10"/>
      <color theme="4"/>
      <name val="Arial"/>
      <family val="2"/>
    </font>
    <font>
      <b/>
      <sz val="10"/>
      <color theme="2"/>
      <name val="Arial"/>
      <family val="2"/>
    </font>
    <font>
      <b/>
      <sz val="10"/>
      <color rgb="FF0000FF"/>
      <name val="Times New Roman"/>
      <family val="1"/>
    </font>
    <font>
      <b/>
      <sz val="6"/>
      <color rgb="FF0000FF"/>
      <name val="Times New Roman"/>
      <family val="1"/>
    </font>
    <font>
      <b/>
      <sz val="6"/>
      <color rgb="FF0000FF"/>
      <name val="Arial"/>
      <family val="2"/>
    </font>
    <font>
      <b/>
      <sz val="9"/>
      <name val="Times New Roman"/>
      <family val="1"/>
    </font>
    <font>
      <b/>
      <sz val="14"/>
      <color rgb="FF002060"/>
      <name val="Calibri"/>
      <family val="2"/>
    </font>
    <font>
      <b/>
      <sz val="8"/>
      <color rgb="FF0000FF"/>
      <name val="Times New Roman"/>
      <family val="1"/>
    </font>
    <font>
      <b/>
      <sz val="10"/>
      <color rgb="FF008A3E"/>
      <name val="Arial"/>
      <family val="2"/>
    </font>
    <font>
      <sz val="10"/>
      <color theme="0"/>
      <name val="Arial"/>
      <family val="2"/>
    </font>
    <font>
      <b/>
      <i/>
      <sz val="10"/>
      <name val="Times New Roman"/>
      <family val="1"/>
    </font>
    <font>
      <b/>
      <i/>
      <sz val="10"/>
      <color rgb="FF0000FF"/>
      <name val="Times New Roman"/>
      <family val="1"/>
    </font>
  </fonts>
  <fills count="22">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2"/>
        <bgColor indexed="64"/>
      </patternFill>
    </fill>
    <fill>
      <patternFill patternType="solid">
        <fgColor theme="2"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1" tint="0.34998626667073579"/>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theme="5" tint="-0.499984740745262"/>
        <bgColor indexed="64"/>
      </patternFill>
    </fill>
    <fill>
      <patternFill patternType="solid">
        <fgColor theme="6" tint="0.39997558519241921"/>
        <bgColor indexed="64"/>
      </patternFill>
    </fill>
  </fills>
  <borders count="2">
    <border>
      <left/>
      <right/>
      <top/>
      <bottom/>
      <diagonal/>
    </border>
    <border>
      <left/>
      <right/>
      <top style="thin">
        <color indexed="64"/>
      </top>
      <bottom style="double">
        <color indexed="64"/>
      </bottom>
      <diagonal/>
    </border>
  </borders>
  <cellStyleXfs count="2">
    <xf numFmtId="0" fontId="0" fillId="0" borderId="0"/>
    <xf numFmtId="9" fontId="7" fillId="0" borderId="0" applyFont="0" applyFill="0" applyBorder="0" applyAlignment="0" applyProtection="0"/>
  </cellStyleXfs>
  <cellXfs count="209">
    <xf numFmtId="0" fontId="0" fillId="0" borderId="0" xfId="0"/>
    <xf numFmtId="0" fontId="0" fillId="0" borderId="0" xfId="0" applyAlignment="1">
      <alignment horizontal="center"/>
    </xf>
    <xf numFmtId="0" fontId="5" fillId="0" borderId="0" xfId="0" applyFont="1"/>
    <xf numFmtId="165" fontId="0" fillId="0" borderId="0" xfId="0" applyNumberFormat="1" applyAlignment="1">
      <alignment horizontal="center"/>
    </xf>
    <xf numFmtId="165" fontId="5" fillId="0" borderId="0" xfId="0" applyNumberFormat="1" applyFont="1" applyAlignment="1">
      <alignment horizontal="center"/>
    </xf>
    <xf numFmtId="0" fontId="1" fillId="0" borderId="0" xfId="0" applyFont="1" applyAlignment="1">
      <alignment horizontal="center"/>
    </xf>
    <xf numFmtId="14" fontId="0" fillId="0" borderId="0" xfId="0" applyNumberFormat="1"/>
    <xf numFmtId="166" fontId="0" fillId="0" borderId="0" xfId="0" applyNumberFormat="1" applyAlignment="1">
      <alignment horizontal="center"/>
    </xf>
    <xf numFmtId="0" fontId="1" fillId="0" borderId="0" xfId="0" applyFont="1" applyAlignment="1">
      <alignment horizontal="right"/>
    </xf>
    <xf numFmtId="0" fontId="1" fillId="0" borderId="0" xfId="0" applyFont="1" applyAlignment="1">
      <alignment horizontal="center"/>
    </xf>
    <xf numFmtId="165" fontId="1" fillId="0" borderId="0" xfId="0" applyNumberFormat="1" applyFont="1" applyAlignment="1">
      <alignment horizontal="right"/>
    </xf>
    <xf numFmtId="14" fontId="0" fillId="0" borderId="0" xfId="0" applyNumberFormat="1" applyAlignment="1">
      <alignment horizontal="center"/>
    </xf>
    <xf numFmtId="0" fontId="0" fillId="0" borderId="0" xfId="0" applyFill="1"/>
    <xf numFmtId="9" fontId="13" fillId="0" borderId="0" xfId="1" applyFont="1" applyFill="1" applyAlignment="1">
      <alignment horizontal="center"/>
    </xf>
    <xf numFmtId="9" fontId="0" fillId="0" borderId="0" xfId="1" applyFont="1" applyAlignment="1">
      <alignment horizontal="center"/>
    </xf>
    <xf numFmtId="0" fontId="0" fillId="0" borderId="0" xfId="0" applyAlignment="1">
      <alignment horizontal="center"/>
    </xf>
    <xf numFmtId="0" fontId="1" fillId="0" borderId="0" xfId="0" applyFont="1" applyAlignment="1">
      <alignment horizontal="right"/>
    </xf>
    <xf numFmtId="0" fontId="1" fillId="0" borderId="0" xfId="0" applyFont="1" applyAlignment="1">
      <alignment horizontal="center"/>
    </xf>
    <xf numFmtId="0" fontId="1" fillId="0" borderId="0" xfId="0" applyFont="1" applyFill="1" applyAlignment="1">
      <alignment horizontal="center"/>
    </xf>
    <xf numFmtId="1" fontId="0" fillId="0" borderId="0" xfId="0" applyNumberFormat="1" applyAlignment="1">
      <alignment horizontal="center"/>
    </xf>
    <xf numFmtId="0" fontId="14" fillId="0" borderId="0" xfId="0" applyFont="1" applyAlignment="1">
      <alignment horizontal="right"/>
    </xf>
    <xf numFmtId="165" fontId="15"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right"/>
    </xf>
    <xf numFmtId="0" fontId="5" fillId="0" borderId="0" xfId="0" applyFont="1" applyAlignment="1">
      <alignment horizontal="right"/>
    </xf>
    <xf numFmtId="0" fontId="1" fillId="0" borderId="0" xfId="0" applyFont="1" applyAlignment="1">
      <alignment horizontal="center"/>
    </xf>
    <xf numFmtId="0" fontId="5" fillId="0" borderId="0" xfId="0" applyFont="1" applyAlignment="1">
      <alignment horizontal="center"/>
    </xf>
    <xf numFmtId="0" fontId="1" fillId="0" borderId="0" xfId="0" applyFont="1" applyFill="1" applyAlignment="1">
      <alignment horizontal="center"/>
    </xf>
    <xf numFmtId="0" fontId="5" fillId="2" borderId="0" xfId="0" applyFont="1" applyFill="1" applyAlignment="1">
      <alignment horizontal="right"/>
    </xf>
    <xf numFmtId="2" fontId="0" fillId="2" borderId="0" xfId="0" applyNumberFormat="1" applyFill="1" applyAlignment="1">
      <alignment horizontal="center"/>
    </xf>
    <xf numFmtId="0" fontId="5" fillId="2" borderId="0" xfId="0" applyFont="1" applyFill="1" applyAlignment="1">
      <alignment horizontal="center"/>
    </xf>
    <xf numFmtId="2" fontId="0" fillId="0" borderId="0" xfId="1" applyNumberFormat="1" applyFont="1" applyAlignment="1">
      <alignment horizontal="center"/>
    </xf>
    <xf numFmtId="0" fontId="0" fillId="4" borderId="0" xfId="0" applyFill="1"/>
    <xf numFmtId="0" fontId="5" fillId="4" borderId="0" xfId="0" applyFont="1" applyFill="1" applyAlignment="1">
      <alignment horizontal="right"/>
    </xf>
    <xf numFmtId="0" fontId="5" fillId="4" borderId="0" xfId="0" applyFont="1" applyFill="1" applyAlignment="1">
      <alignment horizontal="center"/>
    </xf>
    <xf numFmtId="0" fontId="5" fillId="4" borderId="0" xfId="0" applyFont="1" applyFill="1"/>
    <xf numFmtId="2" fontId="0" fillId="4" borderId="0" xfId="0" applyNumberFormat="1" applyFill="1" applyAlignment="1">
      <alignment horizontal="center"/>
    </xf>
    <xf numFmtId="165" fontId="1" fillId="4" borderId="0" xfId="0" applyNumberFormat="1" applyFont="1" applyFill="1" applyAlignment="1">
      <alignment horizontal="right"/>
    </xf>
    <xf numFmtId="14" fontId="0" fillId="4" borderId="0" xfId="0" applyNumberFormat="1" applyFill="1" applyAlignment="1">
      <alignment horizontal="center"/>
    </xf>
    <xf numFmtId="0" fontId="0" fillId="2" borderId="0" xfId="0" applyFill="1"/>
    <xf numFmtId="0" fontId="1" fillId="2" borderId="0" xfId="0" applyFont="1" applyFill="1" applyAlignment="1">
      <alignment horizontal="center"/>
    </xf>
    <xf numFmtId="0" fontId="5" fillId="2" borderId="0" xfId="0" applyFont="1" applyFill="1"/>
    <xf numFmtId="165" fontId="1" fillId="2" borderId="0" xfId="0" applyNumberFormat="1" applyFont="1" applyFill="1" applyAlignment="1">
      <alignment horizontal="right"/>
    </xf>
    <xf numFmtId="14" fontId="0" fillId="2" borderId="0" xfId="0" applyNumberFormat="1" applyFill="1" applyAlignment="1">
      <alignment horizontal="center"/>
    </xf>
    <xf numFmtId="0" fontId="5" fillId="5" borderId="0" xfId="0" applyFont="1" applyFill="1" applyAlignment="1">
      <alignment horizontal="right"/>
    </xf>
    <xf numFmtId="0" fontId="1" fillId="6" borderId="0" xfId="0" applyFont="1" applyFill="1" applyAlignment="1">
      <alignment horizontal="center"/>
    </xf>
    <xf numFmtId="0" fontId="0" fillId="6" borderId="0" xfId="0" applyFill="1"/>
    <xf numFmtId="0" fontId="4" fillId="6" borderId="0" xfId="0" applyFont="1" applyFill="1" applyAlignment="1">
      <alignment horizontal="center"/>
    </xf>
    <xf numFmtId="0" fontId="6" fillId="6" borderId="0" xfId="0" applyFont="1" applyFill="1" applyAlignment="1">
      <alignment horizontal="center"/>
    </xf>
    <xf numFmtId="165" fontId="4" fillId="6" borderId="0" xfId="0" applyNumberFormat="1" applyFont="1" applyFill="1" applyAlignment="1">
      <alignment horizontal="center"/>
    </xf>
    <xf numFmtId="9" fontId="13" fillId="6" borderId="0" xfId="1" applyFont="1" applyFill="1" applyAlignment="1">
      <alignment horizontal="center"/>
    </xf>
    <xf numFmtId="9" fontId="0" fillId="6" borderId="0" xfId="1" applyFont="1" applyFill="1" applyAlignment="1">
      <alignment horizontal="center"/>
    </xf>
    <xf numFmtId="167" fontId="5" fillId="2" borderId="0" xfId="0" applyNumberFormat="1" applyFont="1" applyFill="1" applyAlignment="1">
      <alignment horizontal="center"/>
    </xf>
    <xf numFmtId="2" fontId="0" fillId="0" borderId="0" xfId="0" applyNumberFormat="1"/>
    <xf numFmtId="1" fontId="5" fillId="0" borderId="0" xfId="0" applyNumberFormat="1" applyFont="1" applyAlignment="1"/>
    <xf numFmtId="0" fontId="0" fillId="0" borderId="0" xfId="0" applyAlignment="1">
      <alignment horizontal="center"/>
    </xf>
    <xf numFmtId="168" fontId="5" fillId="4" borderId="0" xfId="0" applyNumberFormat="1" applyFont="1" applyFill="1" applyAlignment="1">
      <alignment horizontal="center"/>
    </xf>
    <xf numFmtId="0" fontId="5" fillId="7" borderId="0" xfId="0" applyFont="1" applyFill="1" applyAlignment="1">
      <alignment horizontal="center"/>
    </xf>
    <xf numFmtId="0" fontId="5" fillId="7" borderId="0" xfId="0" applyFont="1" applyFill="1" applyAlignment="1">
      <alignment horizontal="right"/>
    </xf>
    <xf numFmtId="0" fontId="0" fillId="7" borderId="0" xfId="0" applyFill="1"/>
    <xf numFmtId="0" fontId="5" fillId="7" borderId="0" xfId="0" applyFont="1" applyFill="1"/>
    <xf numFmtId="0" fontId="1" fillId="7" borderId="0" xfId="0" applyFont="1" applyFill="1" applyAlignment="1">
      <alignment horizontal="center"/>
    </xf>
    <xf numFmtId="0" fontId="11" fillId="6" borderId="0" xfId="0" applyFont="1" applyFill="1" applyAlignment="1">
      <alignment horizontal="center"/>
    </xf>
    <xf numFmtId="0" fontId="5" fillId="8" borderId="0" xfId="0" applyFont="1" applyFill="1" applyAlignment="1">
      <alignment horizontal="right"/>
    </xf>
    <xf numFmtId="2" fontId="0" fillId="8" borderId="0" xfId="0" applyNumberFormat="1" applyFill="1" applyAlignment="1">
      <alignment horizontal="center"/>
    </xf>
    <xf numFmtId="169" fontId="5" fillId="2" borderId="0" xfId="0" applyNumberFormat="1" applyFont="1" applyFill="1" applyAlignment="1">
      <alignment horizontal="center"/>
    </xf>
    <xf numFmtId="2" fontId="18" fillId="2" borderId="0" xfId="0" applyNumberFormat="1" applyFont="1" applyFill="1" applyAlignment="1">
      <alignment horizontal="center"/>
    </xf>
    <xf numFmtId="2" fontId="18" fillId="5" borderId="0" xfId="0" applyNumberFormat="1" applyFont="1" applyFill="1" applyAlignment="1">
      <alignment horizontal="center"/>
    </xf>
    <xf numFmtId="168" fontId="18" fillId="2" borderId="0" xfId="0" applyNumberFormat="1" applyFont="1" applyFill="1" applyAlignment="1">
      <alignment horizontal="center"/>
    </xf>
    <xf numFmtId="2" fontId="18" fillId="4" borderId="0" xfId="0" applyNumberFormat="1" applyFont="1" applyFill="1" applyAlignment="1">
      <alignment horizontal="center"/>
    </xf>
    <xf numFmtId="2" fontId="18" fillId="7" borderId="0" xfId="0" applyNumberFormat="1" applyFont="1" applyFill="1" applyAlignment="1">
      <alignment horizontal="center"/>
    </xf>
    <xf numFmtId="165" fontId="3" fillId="11" borderId="0" xfId="0" applyNumberFormat="1" applyFont="1" applyFill="1" applyAlignment="1">
      <alignment horizontal="left"/>
    </xf>
    <xf numFmtId="0" fontId="0" fillId="11" borderId="0" xfId="0" applyFill="1"/>
    <xf numFmtId="0" fontId="5" fillId="11" borderId="0" xfId="0" applyFont="1" applyFill="1"/>
    <xf numFmtId="0" fontId="2" fillId="11" borderId="0" xfId="0" applyFont="1" applyFill="1" applyAlignment="1">
      <alignment horizontal="right"/>
    </xf>
    <xf numFmtId="9" fontId="2" fillId="11" borderId="0" xfId="0" applyNumberFormat="1" applyFont="1" applyFill="1"/>
    <xf numFmtId="0" fontId="8" fillId="11" borderId="0" xfId="0" applyFont="1" applyFill="1"/>
    <xf numFmtId="0" fontId="3" fillId="11" borderId="0" xfId="0" applyFont="1" applyFill="1" applyAlignment="1">
      <alignment horizontal="left"/>
    </xf>
    <xf numFmtId="0" fontId="3" fillId="11" borderId="0" xfId="0" applyFont="1" applyFill="1"/>
    <xf numFmtId="0" fontId="12" fillId="11" borderId="0" xfId="0" applyFont="1" applyFill="1"/>
    <xf numFmtId="0" fontId="2" fillId="11" borderId="0" xfId="0" applyFont="1" applyFill="1"/>
    <xf numFmtId="1" fontId="0" fillId="0" borderId="0" xfId="0" applyNumberFormat="1"/>
    <xf numFmtId="1" fontId="0" fillId="12" borderId="0" xfId="0" applyNumberFormat="1" applyFill="1" applyAlignment="1">
      <alignment horizontal="center"/>
    </xf>
    <xf numFmtId="0" fontId="5" fillId="0" borderId="0" xfId="0" applyFont="1" applyAlignment="1">
      <alignment horizontal="center"/>
    </xf>
    <xf numFmtId="2" fontId="17" fillId="2" borderId="0" xfId="0" applyNumberFormat="1" applyFont="1" applyFill="1" applyAlignment="1">
      <alignment horizontal="center"/>
    </xf>
    <xf numFmtId="168" fontId="17" fillId="2" borderId="0" xfId="0" applyNumberFormat="1" applyFont="1" applyFill="1" applyAlignment="1">
      <alignment horizontal="center"/>
    </xf>
    <xf numFmtId="2" fontId="17" fillId="5" borderId="0" xfId="0" applyNumberFormat="1" applyFont="1" applyFill="1" applyAlignment="1">
      <alignment horizontal="center"/>
    </xf>
    <xf numFmtId="0" fontId="5" fillId="13" borderId="0" xfId="0" applyFont="1" applyFill="1" applyAlignment="1">
      <alignment horizontal="center"/>
    </xf>
    <xf numFmtId="0" fontId="5" fillId="13" borderId="0" xfId="0" applyFont="1" applyFill="1" applyAlignment="1"/>
    <xf numFmtId="9" fontId="4" fillId="0" borderId="0" xfId="0" applyNumberFormat="1" applyFont="1" applyAlignment="1">
      <alignment horizontal="center"/>
    </xf>
    <xf numFmtId="0" fontId="0" fillId="0" borderId="0" xfId="0" applyAlignment="1">
      <alignment horizontal="center"/>
    </xf>
    <xf numFmtId="0" fontId="1" fillId="0" borderId="0" xfId="0" applyFont="1" applyAlignment="1">
      <alignment horizontal="center"/>
    </xf>
    <xf numFmtId="20" fontId="0" fillId="0" borderId="0" xfId="0" applyNumberFormat="1"/>
    <xf numFmtId="10" fontId="0" fillId="0" borderId="0" xfId="0" applyNumberFormat="1"/>
    <xf numFmtId="20" fontId="0" fillId="0" borderId="0" xfId="0" applyNumberFormat="1" applyAlignment="1">
      <alignment horizontal="right"/>
    </xf>
    <xf numFmtId="0" fontId="5" fillId="0" borderId="0" xfId="0" applyFont="1" applyAlignment="1">
      <alignment horizontal="left"/>
    </xf>
    <xf numFmtId="2" fontId="6" fillId="6" borderId="0" xfId="0" applyNumberFormat="1" applyFont="1" applyFill="1" applyAlignment="1">
      <alignment horizontal="center"/>
    </xf>
    <xf numFmtId="2" fontId="0" fillId="6" borderId="0" xfId="0" applyNumberFormat="1" applyFill="1" applyAlignment="1">
      <alignment horizontal="center"/>
    </xf>
    <xf numFmtId="0" fontId="11" fillId="11" borderId="0" xfId="0" applyFont="1" applyFill="1"/>
    <xf numFmtId="2" fontId="5" fillId="15" borderId="0" xfId="0" applyNumberFormat="1" applyFont="1" applyFill="1" applyAlignment="1">
      <alignment horizontal="center"/>
    </xf>
    <xf numFmtId="0" fontId="20" fillId="11" borderId="0" xfId="0" applyFont="1" applyFill="1" applyAlignment="1">
      <alignment horizontal="left"/>
    </xf>
    <xf numFmtId="20" fontId="20" fillId="11" borderId="0" xfId="0" applyNumberFormat="1" applyFont="1" applyFill="1"/>
    <xf numFmtId="0" fontId="20" fillId="11" borderId="0" xfId="0" applyFont="1" applyFill="1"/>
    <xf numFmtId="0" fontId="21" fillId="11" borderId="0" xfId="0" applyFont="1" applyFill="1" applyAlignment="1">
      <alignment horizontal="right"/>
    </xf>
    <xf numFmtId="1" fontId="21" fillId="11" borderId="0" xfId="0" applyNumberFormat="1" applyFont="1" applyFill="1" applyAlignment="1">
      <alignment horizontal="left"/>
    </xf>
    <xf numFmtId="0" fontId="1" fillId="6" borderId="0" xfId="0" applyFont="1" applyFill="1" applyAlignment="1">
      <alignment horizontal="center"/>
    </xf>
    <xf numFmtId="166" fontId="0" fillId="11" borderId="0" xfId="0" applyNumberFormat="1" applyFill="1"/>
    <xf numFmtId="0" fontId="1" fillId="6" borderId="0" xfId="0" applyFont="1" applyFill="1"/>
    <xf numFmtId="0" fontId="23" fillId="11" borderId="0" xfId="0" applyFont="1" applyFill="1"/>
    <xf numFmtId="0" fontId="1" fillId="4" borderId="0" xfId="0" applyFont="1" applyFill="1" applyAlignment="1">
      <alignment horizontal="center"/>
    </xf>
    <xf numFmtId="9" fontId="0" fillId="0" borderId="0" xfId="0" applyNumberFormat="1" applyFill="1"/>
    <xf numFmtId="0" fontId="23" fillId="11" borderId="0" xfId="0" applyFont="1" applyFill="1" applyAlignment="1">
      <alignment horizontal="right"/>
    </xf>
    <xf numFmtId="2" fontId="0" fillId="0" borderId="0" xfId="0" applyNumberFormat="1" applyFill="1"/>
    <xf numFmtId="2" fontId="0" fillId="0" borderId="0" xfId="0" applyNumberFormat="1" applyFill="1" applyAlignment="1">
      <alignment horizontal="center"/>
    </xf>
    <xf numFmtId="2" fontId="0" fillId="6" borderId="0" xfId="1" applyNumberFormat="1" applyFont="1" applyFill="1" applyAlignment="1">
      <alignment horizontal="center"/>
    </xf>
    <xf numFmtId="165" fontId="0" fillId="0" borderId="0" xfId="0" applyNumberFormat="1"/>
    <xf numFmtId="0" fontId="1" fillId="0" borderId="0" xfId="0" applyFont="1" applyAlignment="1">
      <alignment horizontal="center"/>
    </xf>
    <xf numFmtId="0" fontId="5" fillId="0" borderId="0" xfId="0" applyFont="1" applyAlignment="1">
      <alignment horizontal="center"/>
    </xf>
    <xf numFmtId="0" fontId="1" fillId="4" borderId="0" xfId="0" applyFont="1" applyFill="1" applyAlignment="1">
      <alignment horizontal="center"/>
    </xf>
    <xf numFmtId="0" fontId="1" fillId="7" borderId="0" xfId="0" applyFont="1" applyFill="1" applyAlignment="1">
      <alignment horizontal="center"/>
    </xf>
    <xf numFmtId="0" fontId="1" fillId="2" borderId="0" xfId="0" applyFont="1" applyFill="1" applyAlignment="1">
      <alignment horizontal="center"/>
    </xf>
    <xf numFmtId="0" fontId="1" fillId="6" borderId="0" xfId="0" applyFont="1" applyFill="1" applyAlignment="1">
      <alignment horizontal="center"/>
    </xf>
    <xf numFmtId="0" fontId="3" fillId="11" borderId="0" xfId="0" applyFont="1" applyFill="1" applyAlignment="1">
      <alignment horizontal="left"/>
    </xf>
    <xf numFmtId="0" fontId="1" fillId="0" borderId="0" xfId="0" applyFont="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0" fontId="25" fillId="0" borderId="0" xfId="0" applyFont="1" applyAlignment="1">
      <alignment horizontal="left"/>
    </xf>
    <xf numFmtId="0" fontId="10" fillId="11" borderId="0" xfId="0" applyFont="1" applyFill="1" applyAlignment="1"/>
    <xf numFmtId="165" fontId="4" fillId="0" borderId="0" xfId="0" applyNumberFormat="1" applyFont="1" applyAlignment="1">
      <alignment horizontal="center"/>
    </xf>
    <xf numFmtId="0" fontId="5" fillId="9" borderId="0" xfId="0" applyFont="1" applyFill="1" applyAlignment="1">
      <alignment horizontal="center"/>
    </xf>
    <xf numFmtId="165" fontId="0" fillId="9" borderId="0" xfId="0" applyNumberFormat="1" applyFill="1" applyAlignment="1">
      <alignment horizontal="center"/>
    </xf>
    <xf numFmtId="0" fontId="0" fillId="9" borderId="0" xfId="0" applyFill="1"/>
    <xf numFmtId="0" fontId="5" fillId="9" borderId="0" xfId="0" applyFont="1" applyFill="1"/>
    <xf numFmtId="2" fontId="0" fillId="9" borderId="0" xfId="0" applyNumberFormat="1" applyFill="1" applyAlignment="1">
      <alignment horizontal="center"/>
    </xf>
    <xf numFmtId="0" fontId="5" fillId="9" borderId="0" xfId="0" applyFont="1" applyFill="1" applyAlignment="1">
      <alignment horizontal="right"/>
    </xf>
    <xf numFmtId="0" fontId="1" fillId="4" borderId="0" xfId="0" applyFont="1" applyFill="1" applyAlignment="1">
      <alignment horizontal="center"/>
    </xf>
    <xf numFmtId="0" fontId="1" fillId="10" borderId="0" xfId="0" applyFont="1" applyFill="1" applyAlignment="1">
      <alignment horizontal="center"/>
    </xf>
    <xf numFmtId="0" fontId="1" fillId="12" borderId="0" xfId="0" applyFont="1" applyFill="1" applyAlignment="1">
      <alignment horizontal="center"/>
    </xf>
    <xf numFmtId="0" fontId="1" fillId="16" borderId="0" xfId="0" applyFont="1" applyFill="1" applyAlignment="1">
      <alignment horizontal="center"/>
    </xf>
    <xf numFmtId="0" fontId="26" fillId="0" borderId="1" xfId="0" applyFont="1" applyBorder="1" applyAlignment="1">
      <alignment horizontal="center"/>
    </xf>
    <xf numFmtId="165" fontId="0" fillId="4" borderId="1" xfId="0" applyNumberFormat="1" applyFill="1" applyBorder="1" applyAlignment="1">
      <alignment horizontal="center"/>
    </xf>
    <xf numFmtId="165" fontId="0" fillId="12" borderId="1" xfId="0" applyNumberFormat="1" applyFill="1" applyBorder="1" applyAlignment="1">
      <alignment horizontal="center"/>
    </xf>
    <xf numFmtId="2" fontId="0" fillId="16" borderId="1" xfId="0" applyNumberFormat="1" applyFill="1" applyBorder="1" applyAlignment="1">
      <alignment horizontal="center"/>
    </xf>
    <xf numFmtId="0" fontId="1" fillId="17" borderId="0" xfId="0" applyFont="1" applyFill="1" applyAlignment="1">
      <alignment horizontal="center"/>
    </xf>
    <xf numFmtId="9" fontId="0" fillId="17" borderId="1" xfId="0" applyNumberFormat="1" applyFill="1" applyBorder="1" applyAlignment="1">
      <alignment horizontal="center"/>
    </xf>
    <xf numFmtId="0" fontId="1" fillId="18" borderId="0" xfId="0" applyFont="1" applyFill="1" applyAlignment="1">
      <alignment horizontal="center"/>
    </xf>
    <xf numFmtId="9" fontId="0" fillId="18" borderId="1" xfId="0" applyNumberFormat="1" applyFill="1" applyBorder="1" applyAlignment="1">
      <alignment horizontal="center"/>
    </xf>
    <xf numFmtId="9" fontId="0" fillId="10" borderId="1" xfId="0" applyNumberFormat="1" applyFill="1" applyBorder="1" applyAlignment="1">
      <alignment horizontal="center"/>
    </xf>
    <xf numFmtId="0" fontId="5" fillId="0" borderId="0" xfId="0" applyFont="1" applyAlignment="1">
      <alignment horizontal="center"/>
    </xf>
    <xf numFmtId="165" fontId="0" fillId="0" borderId="0" xfId="0" applyNumberFormat="1" applyFill="1" applyAlignment="1">
      <alignment horizontal="center"/>
    </xf>
    <xf numFmtId="2" fontId="0" fillId="0" borderId="1" xfId="0" applyNumberFormat="1" applyFill="1" applyBorder="1" applyAlignment="1">
      <alignment horizontal="center"/>
    </xf>
    <xf numFmtId="9"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xf>
    <xf numFmtId="0" fontId="0" fillId="11" borderId="0" xfId="0" applyFill="1" applyAlignment="1">
      <alignment horizontal="center"/>
    </xf>
    <xf numFmtId="0" fontId="5" fillId="0" borderId="0" xfId="0" applyFont="1" applyAlignment="1">
      <alignment horizontal="center"/>
    </xf>
    <xf numFmtId="1" fontId="5" fillId="0" borderId="0" xfId="0" applyNumberFormat="1" applyFont="1" applyAlignment="1">
      <alignment horizontal="center"/>
    </xf>
    <xf numFmtId="0" fontId="0" fillId="0" borderId="0" xfId="0" applyAlignment="1">
      <alignment horizontal="center"/>
    </xf>
    <xf numFmtId="1" fontId="22" fillId="11" borderId="0" xfId="0" applyNumberFormat="1" applyFont="1" applyFill="1" applyAlignment="1">
      <alignment horizontal="right"/>
    </xf>
    <xf numFmtId="0" fontId="2" fillId="0" borderId="0" xfId="0" applyFont="1"/>
    <xf numFmtId="0" fontId="0" fillId="0" borderId="0" xfId="0" applyAlignment="1">
      <alignment horizontal="right"/>
    </xf>
    <xf numFmtId="9" fontId="0" fillId="0" borderId="0" xfId="1" applyFont="1" applyFill="1" applyAlignment="1">
      <alignment horizontal="center"/>
    </xf>
    <xf numFmtId="0" fontId="2" fillId="11" borderId="0" xfId="0" applyFont="1" applyFill="1" applyAlignment="1">
      <alignment horizontal="center"/>
    </xf>
    <xf numFmtId="9" fontId="2" fillId="11" borderId="0" xfId="0" applyNumberFormat="1" applyFont="1" applyFill="1" applyAlignment="1">
      <alignment horizontal="center"/>
    </xf>
    <xf numFmtId="9" fontId="0" fillId="0" borderId="0" xfId="0" applyNumberFormat="1" applyFill="1" applyAlignment="1">
      <alignment horizontal="center"/>
    </xf>
    <xf numFmtId="0" fontId="28" fillId="11" borderId="0" xfId="0" applyFont="1" applyFill="1"/>
    <xf numFmtId="0" fontId="29" fillId="11" borderId="0" xfId="0" applyFont="1" applyFill="1" applyAlignment="1">
      <alignment horizontal="center"/>
    </xf>
    <xf numFmtId="0" fontId="0" fillId="0" borderId="0" xfId="0" applyFill="1" applyAlignment="1">
      <alignment horizontal="center"/>
    </xf>
    <xf numFmtId="1" fontId="0" fillId="0" borderId="0" xfId="0" applyNumberFormat="1" applyFill="1" applyAlignment="1">
      <alignment horizontal="center"/>
    </xf>
    <xf numFmtId="0" fontId="0" fillId="0" borderId="0" xfId="0" applyNumberFormat="1" applyFill="1" applyAlignment="1">
      <alignment horizontal="center"/>
    </xf>
    <xf numFmtId="0" fontId="1" fillId="11" borderId="0" xfId="0" applyFont="1" applyFill="1" applyAlignment="1">
      <alignment horizontal="right"/>
    </xf>
    <xf numFmtId="0" fontId="5" fillId="0" borderId="0" xfId="0" applyFont="1" applyFill="1" applyAlignment="1">
      <alignment horizontal="left"/>
    </xf>
    <xf numFmtId="0" fontId="2" fillId="0" borderId="0" xfId="0" applyFont="1" applyAlignment="1">
      <alignment horizontal="center"/>
    </xf>
    <xf numFmtId="0" fontId="8" fillId="11" borderId="0" xfId="0" applyFont="1" applyFill="1" applyAlignment="1">
      <alignment horizontal="center"/>
    </xf>
    <xf numFmtId="0" fontId="20" fillId="11" borderId="0" xfId="0" applyFont="1" applyFill="1" applyAlignment="1">
      <alignment horizontal="center"/>
    </xf>
    <xf numFmtId="0" fontId="20" fillId="0" borderId="0" xfId="0" applyFont="1" applyAlignment="1">
      <alignment horizontal="center"/>
    </xf>
    <xf numFmtId="1" fontId="20" fillId="11" borderId="0" xfId="0" applyNumberFormat="1" applyFont="1" applyFill="1" applyAlignment="1">
      <alignment horizontal="center"/>
    </xf>
    <xf numFmtId="1" fontId="2" fillId="11" borderId="0" xfId="0" applyNumberFormat="1" applyFont="1" applyFill="1" applyAlignment="1">
      <alignment horizontal="right"/>
    </xf>
    <xf numFmtId="0" fontId="2" fillId="11" borderId="0" xfId="0" applyFont="1" applyFill="1" applyAlignment="1">
      <alignment horizontal="left"/>
    </xf>
    <xf numFmtId="164" fontId="3" fillId="11" borderId="0" xfId="0" applyNumberFormat="1" applyFont="1" applyFill="1" applyAlignment="1">
      <alignment horizontal="left"/>
    </xf>
    <xf numFmtId="164" fontId="0" fillId="11" borderId="0" xfId="0" applyNumberFormat="1" applyFill="1" applyAlignment="1">
      <alignment horizontal="center"/>
    </xf>
    <xf numFmtId="0" fontId="0" fillId="11" borderId="0" xfId="0" applyFill="1" applyAlignment="1">
      <alignment horizontal="center"/>
    </xf>
    <xf numFmtId="0" fontId="5" fillId="11" borderId="0" xfId="0" applyFont="1" applyFill="1" applyAlignment="1">
      <alignment horizontal="right"/>
    </xf>
    <xf numFmtId="0" fontId="9" fillId="11" borderId="0" xfId="0" applyFont="1" applyFill="1" applyAlignment="1">
      <alignment horizontal="center"/>
    </xf>
    <xf numFmtId="0" fontId="1" fillId="11" borderId="0" xfId="0" applyFont="1" applyFill="1" applyAlignment="1">
      <alignment horizontal="center"/>
    </xf>
    <xf numFmtId="0" fontId="10" fillId="11" borderId="0" xfId="0" applyFont="1" applyFill="1" applyAlignment="1">
      <alignment horizontal="center"/>
    </xf>
    <xf numFmtId="0" fontId="5" fillId="0" borderId="0" xfId="0" applyFont="1" applyAlignment="1">
      <alignment horizontal="center"/>
    </xf>
    <xf numFmtId="0" fontId="5" fillId="13" borderId="0" xfId="0" applyFont="1" applyFill="1" applyAlignment="1">
      <alignment horizontal="center"/>
    </xf>
    <xf numFmtId="0" fontId="27" fillId="19" borderId="0" xfId="0" applyFont="1" applyFill="1" applyAlignment="1">
      <alignment horizontal="center"/>
    </xf>
    <xf numFmtId="0" fontId="27" fillId="20" borderId="0" xfId="0" applyFont="1" applyFill="1" applyAlignment="1">
      <alignment horizontal="center"/>
    </xf>
    <xf numFmtId="0" fontId="1" fillId="10"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xf numFmtId="0" fontId="1" fillId="4" borderId="0" xfId="0" applyFont="1" applyFill="1" applyAlignment="1">
      <alignment horizontal="center"/>
    </xf>
    <xf numFmtId="0" fontId="1" fillId="7" borderId="0" xfId="0" applyFont="1" applyFill="1" applyAlignment="1">
      <alignment horizontal="center"/>
    </xf>
    <xf numFmtId="0" fontId="1" fillId="2" borderId="0" xfId="0" applyFont="1" applyFill="1" applyAlignment="1">
      <alignment horizontal="center"/>
    </xf>
    <xf numFmtId="0" fontId="1" fillId="9" borderId="0" xfId="0" applyFont="1" applyFill="1" applyAlignment="1">
      <alignment horizontal="center"/>
    </xf>
    <xf numFmtId="0" fontId="19" fillId="14" borderId="1" xfId="0" applyFont="1" applyFill="1" applyBorder="1" applyAlignment="1">
      <alignment horizontal="center"/>
    </xf>
    <xf numFmtId="0" fontId="16" fillId="6" borderId="0" xfId="0" applyFont="1" applyFill="1" applyAlignment="1">
      <alignment horizontal="center"/>
    </xf>
    <xf numFmtId="0" fontId="1" fillId="6" borderId="0" xfId="0" applyFont="1" applyFill="1" applyAlignment="1">
      <alignment horizontal="center"/>
    </xf>
    <xf numFmtId="0" fontId="1" fillId="3" borderId="0" xfId="0" applyFont="1" applyFill="1" applyBorder="1" applyAlignment="1">
      <alignment horizontal="center"/>
    </xf>
    <xf numFmtId="0" fontId="1" fillId="10" borderId="0" xfId="0" applyFont="1" applyFill="1" applyBorder="1" applyAlignment="1">
      <alignment horizontal="center"/>
    </xf>
    <xf numFmtId="0" fontId="1" fillId="17" borderId="0" xfId="0" applyFont="1" applyFill="1" applyAlignment="1">
      <alignment horizontal="center"/>
    </xf>
    <xf numFmtId="0" fontId="1" fillId="18" borderId="0" xfId="0" applyFont="1" applyFill="1" applyAlignment="1">
      <alignment horizontal="center"/>
    </xf>
    <xf numFmtId="0" fontId="1" fillId="21" borderId="0" xfId="0" applyFont="1" applyFill="1" applyAlignment="1">
      <alignment horizontal="center"/>
    </xf>
    <xf numFmtId="0" fontId="1" fillId="12" borderId="0" xfId="0" applyFont="1" applyFill="1" applyAlignment="1">
      <alignment horizontal="center"/>
    </xf>
    <xf numFmtId="0" fontId="1" fillId="16" borderId="0" xfId="0" applyFont="1" applyFill="1" applyAlignment="1">
      <alignment horizontal="center"/>
    </xf>
    <xf numFmtId="0" fontId="1" fillId="0" borderId="0" xfId="0" applyFont="1" applyAlignment="1">
      <alignment horizontal="center"/>
    </xf>
    <xf numFmtId="1" fontId="5" fillId="0" borderId="0" xfId="0" applyNumberFormat="1" applyFont="1" applyAlignment="1">
      <alignment horizontal="center"/>
    </xf>
  </cellXfs>
  <cellStyles count="2">
    <cellStyle name="Normal" xfId="0" builtinId="0"/>
    <cellStyle name="Percent" xfId="1" builtinId="5"/>
  </cellStyles>
  <dxfs count="0"/>
  <tableStyles count="0" defaultTableStyle="TableStyleMedium9" defaultPivotStyle="PivotStyleLight16"/>
  <colors>
    <mruColors>
      <color rgb="FF0000FF"/>
      <color rgb="FF008A3E"/>
      <color rgb="FF255997"/>
      <color rgb="FFFFFFCC"/>
      <color rgb="FFFFFF00"/>
      <color rgb="FF2E6CB8"/>
      <color rgb="FF0066FF"/>
      <color rgb="FFFFFFFF"/>
      <color rgb="FFD99694"/>
      <color rgb="FFAF321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chart>
    <c:title>
      <c:tx>
        <c:rich>
          <a:bodyPr/>
          <a:lstStyle/>
          <a:p>
            <a:pPr>
              <a:defRPr sz="1100"/>
            </a:pPr>
            <a:r>
              <a:rPr lang="en-US" sz="1100">
                <a:latin typeface="Times New Roman" pitchFamily="18" charset="0"/>
                <a:cs typeface="Times New Roman" pitchFamily="18" charset="0"/>
              </a:rPr>
              <a:t>Motor Coordination</a:t>
            </a:r>
          </a:p>
        </c:rich>
      </c:tx>
      <c:layout>
        <c:manualLayout>
          <c:xMode val="edge"/>
          <c:yMode val="edge"/>
          <c:x val="0.38063151197009459"/>
          <c:y val="0"/>
        </c:manualLayout>
      </c:layout>
      <c:overlay val="1"/>
    </c:title>
    <c:autoTitleDeleted val="0"/>
    <c:plotArea>
      <c:layout>
        <c:manualLayout>
          <c:layoutTarget val="inner"/>
          <c:xMode val="edge"/>
          <c:yMode val="edge"/>
          <c:x val="0.28851904875526924"/>
          <c:y val="0.11898595028562606"/>
          <c:w val="0.68027678358387011"/>
          <c:h val="0.64069061683596051"/>
        </c:manualLayout>
      </c:layout>
      <c:barChart>
        <c:barDir val="col"/>
        <c:grouping val="clustered"/>
        <c:varyColors val="0"/>
        <c:ser>
          <c:idx val="0"/>
          <c:order val="0"/>
          <c:tx>
            <c:v>RG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c:spPr>
          <c:invertIfNegative val="0"/>
          <c:dPt>
            <c:idx val="1"/>
            <c:invertIfNegative val="0"/>
            <c:bubble3D val="0"/>
          </c:dPt>
          <c:dLbls>
            <c:txPr>
              <a:bodyPr/>
              <a:lstStyle/>
              <a:p>
                <a:pPr>
                  <a:defRPr b="1">
                    <a:solidFill>
                      <a:schemeClr val="bg1"/>
                    </a:solidFill>
                  </a:defRPr>
                </a:pPr>
                <a:endParaRPr lang="en-US"/>
              </a:p>
            </c:txPr>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2S'!$G$34,'mTBI calculations 2S'!$I$34)</c:f>
              <c:numCache>
                <c:formatCode>0%</c:formatCode>
                <c:ptCount val="2"/>
                <c:pt idx="0">
                  <c:v>0</c:v>
                </c:pt>
                <c:pt idx="1">
                  <c:v>0</c:v>
                </c:pt>
              </c:numCache>
            </c:numRef>
          </c:val>
        </c:ser>
        <c:ser>
          <c:idx val="1"/>
          <c:order val="1"/>
          <c:tx>
            <c:v>RGY</c:v>
          </c:tx>
          <c:spPr>
            <a:solidFill>
              <a:schemeClr val="bg1">
                <a:lumMod val="75000"/>
              </a:schemeClr>
            </a:solidFill>
          </c:spPr>
          <c:invertIfNegative val="0"/>
          <c:dPt>
            <c:idx val="0"/>
            <c:invertIfNegative val="0"/>
            <c:bubble3D val="0"/>
            <c:spPr>
              <a:solidFill>
                <a:schemeClr val="bg1">
                  <a:lumMod val="85000"/>
                </a:schemeClr>
              </a:solidFill>
            </c:spPr>
          </c:dPt>
          <c:dPt>
            <c:idx val="1"/>
            <c:invertIfNegative val="0"/>
            <c:bubble3D val="0"/>
            <c:spPr>
              <a:solidFill>
                <a:schemeClr val="bg1">
                  <a:lumMod val="85000"/>
                </a:schemeClr>
              </a:solidFill>
            </c:spPr>
          </c:dPt>
          <c:dLbls>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3S'!$G$32,'mTBI calculations 3S'!$I$32)</c:f>
              <c:numCache>
                <c:formatCode>0%</c:formatCode>
                <c:ptCount val="2"/>
                <c:pt idx="0">
                  <c:v>0</c:v>
                </c:pt>
                <c:pt idx="1">
                  <c:v>0</c:v>
                </c:pt>
              </c:numCache>
            </c:numRef>
          </c:val>
        </c:ser>
        <c:dLbls>
          <c:showLegendKey val="0"/>
          <c:showVal val="1"/>
          <c:showCatName val="0"/>
          <c:showSerName val="0"/>
          <c:showPercent val="0"/>
          <c:showBubbleSize val="0"/>
        </c:dLbls>
        <c:gapWidth val="50"/>
        <c:overlap val="-20"/>
        <c:axId val="106271872"/>
        <c:axId val="106273408"/>
      </c:barChart>
      <c:catAx>
        <c:axId val="106271872"/>
        <c:scaling>
          <c:orientation val="minMax"/>
        </c:scaling>
        <c:delete val="0"/>
        <c:axPos val="b"/>
        <c:majorTickMark val="out"/>
        <c:minorTickMark val="none"/>
        <c:tickLblPos val="nextTo"/>
        <c:crossAx val="106273408"/>
        <c:crosses val="autoZero"/>
        <c:auto val="1"/>
        <c:lblAlgn val="ctr"/>
        <c:lblOffset val="100"/>
        <c:noMultiLvlLbl val="0"/>
      </c:catAx>
      <c:valAx>
        <c:axId val="106273408"/>
        <c:scaling>
          <c:orientation val="minMax"/>
          <c:max val="1"/>
          <c:min val="0"/>
        </c:scaling>
        <c:delete val="0"/>
        <c:axPos val="l"/>
        <c:majorGridlines/>
        <c:title>
          <c:tx>
            <c:rich>
              <a:bodyPr rot="-5400000" vert="horz"/>
              <a:lstStyle/>
              <a:p>
                <a:pPr>
                  <a:defRPr/>
                </a:pPr>
                <a:r>
                  <a:rPr lang="en-US"/>
                  <a:t>Normal Probability</a:t>
                </a:r>
              </a:p>
            </c:rich>
          </c:tx>
          <c:layout/>
          <c:overlay val="0"/>
        </c:title>
        <c:numFmt formatCode="0%" sourceLinked="1"/>
        <c:majorTickMark val="out"/>
        <c:minorTickMark val="none"/>
        <c:tickLblPos val="nextTo"/>
        <c:crossAx val="106271872"/>
        <c:crosses val="autoZero"/>
        <c:crossBetween val="between"/>
        <c:majorUnit val="0.2"/>
      </c:valAx>
      <c:spPr>
        <a:noFill/>
        <a:ln w="6350">
          <a:solidFill>
            <a:schemeClr val="tx2">
              <a:lumMod val="75000"/>
            </a:schemeClr>
          </a:solidFill>
        </a:ln>
      </c:spPr>
    </c:plotArea>
    <c:legend>
      <c:legendPos val="b"/>
      <c:layout>
        <c:manualLayout>
          <c:xMode val="edge"/>
          <c:yMode val="edge"/>
          <c:x val="0.55915334446830511"/>
          <c:y val="0.86553932095386477"/>
          <c:w val="0.38296800737745618"/>
          <c:h val="0.13320754235439877"/>
        </c:manualLayout>
      </c:layout>
      <c:overlay val="0"/>
    </c:legend>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7</a:t>
            </a:r>
          </a:p>
        </c:rich>
      </c:tx>
      <c:layout>
        <c:manualLayout>
          <c:xMode val="edge"/>
          <c:yMode val="edge"/>
          <c:x val="0.35319428821397331"/>
          <c:y val="2.6490066225165587E-2"/>
        </c:manualLayout>
      </c:layout>
      <c:overlay val="1"/>
    </c:title>
    <c:autoTitleDeleted val="0"/>
    <c:plotArea>
      <c:layout>
        <c:manualLayout>
          <c:layoutTarget val="inner"/>
          <c:xMode val="edge"/>
          <c:yMode val="edge"/>
          <c:x val="0.20494375703037152"/>
          <c:y val="4.9017746953816416E-2"/>
          <c:w val="0.74928258967629047"/>
          <c:h val="0.74675844327406204"/>
        </c:manualLayout>
      </c:layout>
      <c:scatterChart>
        <c:scatterStyle val="lineMarker"/>
        <c:varyColors val="0"/>
        <c:ser>
          <c:idx val="0"/>
          <c:order val="0"/>
          <c:tx>
            <c:v>Thumb</c:v>
          </c:tx>
          <c:spPr>
            <a:ln w="12700">
              <a:solidFill>
                <a:srgbClr val="4F81BD"/>
              </a:solidFill>
            </a:ln>
          </c:spPr>
          <c:marker>
            <c:symbol val="none"/>
          </c:marker>
          <c:xVal>
            <c:numRef>
              <c:f>'Insert 2S Data File'!$D$1606:$D$1904</c:f>
              <c:numCache>
                <c:formatCode>General</c:formatCode>
                <c:ptCount val="299"/>
              </c:numCache>
            </c:numRef>
          </c:xVal>
          <c:yVal>
            <c:numRef>
              <c:f>'Insert 2S Data File'!$A$1606:$A$1904</c:f>
              <c:numCache>
                <c:formatCode>General</c:formatCode>
                <c:ptCount val="299"/>
              </c:numCache>
            </c:numRef>
          </c:yVal>
          <c:smooth val="0"/>
        </c:ser>
        <c:ser>
          <c:idx val="1"/>
          <c:order val="1"/>
          <c:tx>
            <c:v>Index</c:v>
          </c:tx>
          <c:spPr>
            <a:ln w="12700">
              <a:solidFill>
                <a:srgbClr val="FF0000"/>
              </a:solidFill>
            </a:ln>
          </c:spPr>
          <c:marker>
            <c:symbol val="none"/>
          </c:marker>
          <c:xVal>
            <c:numRef>
              <c:f>'Insert 2S Data File'!$D$1606:$D$1904</c:f>
              <c:numCache>
                <c:formatCode>General</c:formatCode>
                <c:ptCount val="299"/>
              </c:numCache>
            </c:numRef>
          </c:xVal>
          <c:yVal>
            <c:numRef>
              <c:f>'Insert 2S Data File'!$B$1606:$B$1904</c:f>
              <c:numCache>
                <c:formatCode>General</c:formatCode>
                <c:ptCount val="299"/>
              </c:numCache>
            </c:numRef>
          </c:yVal>
          <c:smooth val="0"/>
        </c:ser>
        <c:ser>
          <c:idx val="2"/>
          <c:order val="2"/>
          <c:tx>
            <c:v>Small</c:v>
          </c:tx>
          <c:spPr>
            <a:ln w="12700">
              <a:solidFill>
                <a:srgbClr val="00B050"/>
              </a:solidFill>
            </a:ln>
          </c:spPr>
          <c:marker>
            <c:symbol val="none"/>
          </c:marker>
          <c:xVal>
            <c:numRef>
              <c:f>'Insert 2S Data File'!$D$1606:$D$1904</c:f>
              <c:numCache>
                <c:formatCode>General</c:formatCode>
                <c:ptCount val="299"/>
              </c:numCache>
            </c:numRef>
          </c:xVal>
          <c:yVal>
            <c:numRef>
              <c:f>'Insert 2S Data File'!$C$1606:$C$1904</c:f>
              <c:numCache>
                <c:formatCode>General</c:formatCode>
                <c:ptCount val="299"/>
              </c:numCache>
            </c:numRef>
          </c:yVal>
          <c:smooth val="0"/>
        </c:ser>
        <c:dLbls>
          <c:showLegendKey val="0"/>
          <c:showVal val="0"/>
          <c:showCatName val="0"/>
          <c:showSerName val="0"/>
          <c:showPercent val="0"/>
          <c:showBubbleSize val="0"/>
        </c:dLbls>
        <c:axId val="119019392"/>
        <c:axId val="119029760"/>
      </c:scatterChart>
      <c:valAx>
        <c:axId val="119019392"/>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19029760"/>
        <c:crosses val="autoZero"/>
        <c:crossBetween val="midCat"/>
      </c:valAx>
      <c:valAx>
        <c:axId val="119029760"/>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19019392"/>
        <c:crosses val="autoZero"/>
        <c:crossBetween val="midCat"/>
      </c:valAx>
    </c:plotArea>
    <c:legend>
      <c:legendPos val="r"/>
      <c:layout>
        <c:manualLayout>
          <c:xMode val="edge"/>
          <c:yMode val="edge"/>
          <c:x val="0.73162698412698413"/>
          <c:y val="0.15949488102066769"/>
          <c:w val="0.2326587301587302"/>
          <c:h val="0.23950878656724262"/>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7</a:t>
            </a:r>
          </a:p>
        </c:rich>
      </c:tx>
      <c:layout>
        <c:manualLayout>
          <c:xMode val="edge"/>
          <c:yMode val="edge"/>
          <c:x val="0.32753324980561138"/>
          <c:y val="2.6490066225165587E-2"/>
        </c:manualLayout>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2S Data File'!$B$1606:$B$1904</c:f>
              <c:numCache>
                <c:formatCode>General</c:formatCode>
                <c:ptCount val="299"/>
              </c:numCache>
            </c:numRef>
          </c:xVal>
          <c:yVal>
            <c:numRef>
              <c:f>'Insert 2S Data File'!$A$1606:$A$1904</c:f>
              <c:numCache>
                <c:formatCode>General</c:formatCode>
                <c:ptCount val="299"/>
              </c:numCache>
            </c:numRef>
          </c:yVal>
          <c:smooth val="0"/>
        </c:ser>
        <c:ser>
          <c:idx val="1"/>
          <c:order val="1"/>
          <c:tx>
            <c:v>I-S</c:v>
          </c:tx>
          <c:spPr>
            <a:ln w="12700">
              <a:solidFill>
                <a:srgbClr val="FF0000"/>
              </a:solidFill>
            </a:ln>
          </c:spPr>
          <c:marker>
            <c:symbol val="none"/>
          </c:marker>
          <c:xVal>
            <c:numRef>
              <c:f>'Insert 2S Data File'!$C$1606:$C$1904</c:f>
              <c:numCache>
                <c:formatCode>General</c:formatCode>
                <c:ptCount val="299"/>
              </c:numCache>
            </c:numRef>
          </c:xVal>
          <c:yVal>
            <c:numRef>
              <c:f>'Insert 2S Data File'!$B$1606:$B$1904</c:f>
              <c:numCache>
                <c:formatCode>General</c:formatCode>
                <c:ptCount val="299"/>
              </c:numCache>
            </c:numRef>
          </c:yVal>
          <c:smooth val="0"/>
        </c:ser>
        <c:ser>
          <c:idx val="2"/>
          <c:order val="2"/>
          <c:tx>
            <c:v>T-S</c:v>
          </c:tx>
          <c:spPr>
            <a:ln w="12700">
              <a:solidFill>
                <a:srgbClr val="00B050"/>
              </a:solidFill>
            </a:ln>
          </c:spPr>
          <c:marker>
            <c:symbol val="none"/>
          </c:marker>
          <c:xVal>
            <c:numRef>
              <c:f>'Insert 2S Data File'!$C$1606:$C$1904</c:f>
              <c:numCache>
                <c:formatCode>General</c:formatCode>
                <c:ptCount val="299"/>
              </c:numCache>
            </c:numRef>
          </c:xVal>
          <c:yVal>
            <c:numRef>
              <c:f>'Insert 2S Data File'!$A$1606:$A$1904</c:f>
              <c:numCache>
                <c:formatCode>General</c:formatCode>
                <c:ptCount val="299"/>
              </c:numCache>
            </c:numRef>
          </c:yVal>
          <c:smooth val="0"/>
        </c:ser>
        <c:dLbls>
          <c:showLegendKey val="0"/>
          <c:showVal val="0"/>
          <c:showCatName val="0"/>
          <c:showSerName val="0"/>
          <c:showPercent val="0"/>
          <c:showBubbleSize val="0"/>
        </c:dLbls>
        <c:axId val="119064448"/>
        <c:axId val="119070720"/>
      </c:scatterChart>
      <c:valAx>
        <c:axId val="119064448"/>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19070720"/>
        <c:crosses val="autoZero"/>
        <c:crossBetween val="midCat"/>
      </c:valAx>
      <c:valAx>
        <c:axId val="119070720"/>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19064448"/>
        <c:crosses val="autoZero"/>
        <c:crossBetween val="midCat"/>
      </c:valAx>
    </c:plotArea>
    <c:legend>
      <c:legendPos val="r"/>
      <c:layout>
        <c:manualLayout>
          <c:xMode val="edge"/>
          <c:yMode val="edge"/>
          <c:x val="0.73898231996550234"/>
          <c:y val="0.50386574194781941"/>
          <c:w val="0.18339801638637379"/>
          <c:h val="0.23950878656724262"/>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100">
                <a:latin typeface="Times New Roman" pitchFamily="18" charset="0"/>
                <a:cs typeface="Times New Roman" pitchFamily="18" charset="0"/>
              </a:rPr>
              <a:t>RGY-Reaction Time (ms)</a:t>
            </a:r>
          </a:p>
        </c:rich>
      </c:tx>
      <c:layout>
        <c:manualLayout>
          <c:xMode val="edge"/>
          <c:yMode val="edge"/>
          <c:x val="0.2718054561361648"/>
          <c:y val="5.7971014492753624E-2"/>
        </c:manualLayout>
      </c:layout>
      <c:overlay val="0"/>
    </c:title>
    <c:autoTitleDeleted val="0"/>
    <c:plotArea>
      <c:layout>
        <c:manualLayout>
          <c:layoutTarget val="inner"/>
          <c:xMode val="edge"/>
          <c:yMode val="edge"/>
          <c:x val="0.25853972798854691"/>
          <c:y val="0.20106926851534862"/>
          <c:w val="0.68085421140539248"/>
          <c:h val="0.63913614059112178"/>
        </c:manualLayout>
      </c:layout>
      <c:areaChart>
        <c:grouping val="standard"/>
        <c:varyColors val="0"/>
        <c:ser>
          <c:idx val="0"/>
          <c:order val="0"/>
          <c:tx>
            <c:v>high</c:v>
          </c:tx>
          <c:spPr>
            <a:solidFill>
              <a:schemeClr val="tx2">
                <a:lumMod val="20000"/>
                <a:lumOff val="80000"/>
              </a:schemeClr>
            </a:solidFill>
            <a:ln>
              <a:noFill/>
            </a:ln>
          </c:spPr>
          <c:cat>
            <c:strRef>
              <c:f>'mTBI calculations 3S'!$U$45:$X$45</c:f>
              <c:strCache>
                <c:ptCount val="3"/>
                <c:pt idx="1">
                  <c:v>Left</c:v>
                </c:pt>
                <c:pt idx="2">
                  <c:v>Right</c:v>
                </c:pt>
              </c:strCache>
            </c:strRef>
          </c:cat>
          <c:val>
            <c:numRef>
              <c:f>'mTBI calculations 3S'!$U$47:$X$47</c:f>
              <c:numCache>
                <c:formatCode>General</c:formatCode>
                <c:ptCount val="4"/>
                <c:pt idx="0">
                  <c:v>393</c:v>
                </c:pt>
                <c:pt idx="1">
                  <c:v>393</c:v>
                </c:pt>
                <c:pt idx="2">
                  <c:v>393</c:v>
                </c:pt>
                <c:pt idx="3">
                  <c:v>393</c:v>
                </c:pt>
              </c:numCache>
            </c:numRef>
          </c:val>
        </c:ser>
        <c:ser>
          <c:idx val="2"/>
          <c:order val="2"/>
          <c:tx>
            <c:v>low</c:v>
          </c:tx>
          <c:spPr>
            <a:solidFill>
              <a:schemeClr val="bg1"/>
            </a:solidFill>
            <a:ln>
              <a:noFill/>
            </a:ln>
          </c:spPr>
          <c:val>
            <c:numRef>
              <c:f>'mTBI calculations 3S'!$U$48:$X$48</c:f>
              <c:numCache>
                <c:formatCode>General</c:formatCode>
                <c:ptCount val="4"/>
                <c:pt idx="0" formatCode="0">
                  <c:v>263</c:v>
                </c:pt>
                <c:pt idx="1">
                  <c:v>263</c:v>
                </c:pt>
                <c:pt idx="2" formatCode="0">
                  <c:v>263</c:v>
                </c:pt>
                <c:pt idx="3" formatCode="0">
                  <c:v>263</c:v>
                </c:pt>
              </c:numCache>
            </c:numRef>
          </c:val>
        </c:ser>
        <c:dLbls>
          <c:showLegendKey val="0"/>
          <c:showVal val="0"/>
          <c:showCatName val="0"/>
          <c:showSerName val="0"/>
          <c:showPercent val="0"/>
          <c:showBubbleSize val="0"/>
        </c:dLbls>
        <c:axId val="119083392"/>
        <c:axId val="119084928"/>
      </c:areaChart>
      <c:barChart>
        <c:barDir val="col"/>
        <c:grouping val="clustered"/>
        <c:varyColors val="0"/>
        <c:ser>
          <c:idx val="1"/>
          <c:order val="1"/>
          <c:tx>
            <c:v>3S reaction</c:v>
          </c:tx>
          <c:invertIfNegative val="0"/>
          <c:dPt>
            <c:idx val="1"/>
            <c:invertIfNegative val="0"/>
            <c:bubble3D val="0"/>
            <c:spPr>
              <a:solidFill>
                <a:srgbClr val="255997"/>
              </a:solidFill>
              <a:ln>
                <a:solidFill>
                  <a:schemeClr val="bg1">
                    <a:lumMod val="65000"/>
                  </a:schemeClr>
                </a:solidFill>
              </a:ln>
            </c:spPr>
          </c:dPt>
          <c:dPt>
            <c:idx val="2"/>
            <c:invertIfNegative val="0"/>
            <c:bubble3D val="0"/>
            <c:spPr>
              <a:solidFill>
                <a:schemeClr val="bg1">
                  <a:lumMod val="85000"/>
                </a:schemeClr>
              </a:solidFill>
              <a:ln>
                <a:solidFill>
                  <a:schemeClr val="bg1">
                    <a:lumMod val="50000"/>
                  </a:schemeClr>
                </a:solidFill>
              </a:ln>
            </c:spPr>
          </c:dPt>
          <c:dLbls>
            <c:dLbl>
              <c:idx val="1"/>
              <c:layout/>
              <c:dLblPos val="inBase"/>
              <c:showLegendKey val="0"/>
              <c:showVal val="1"/>
              <c:showCatName val="0"/>
              <c:showSerName val="0"/>
              <c:showPercent val="0"/>
              <c:showBubbleSize val="0"/>
            </c:dLbl>
            <c:dLbl>
              <c:idx val="2"/>
              <c:layout/>
              <c:numFmt formatCode="#,##0" sourceLinked="0"/>
              <c:spPr/>
              <c:txPr>
                <a:bodyPr/>
                <a:lstStyle/>
                <a:p>
                  <a:pPr>
                    <a:defRPr b="1">
                      <a:solidFill>
                        <a:sysClr val="windowText" lastClr="000000"/>
                      </a:solidFill>
                    </a:defRPr>
                  </a:pPr>
                  <a:endParaRPr lang="en-US"/>
                </a:p>
              </c:txPr>
              <c:dLblPos val="inBase"/>
              <c:showLegendKey val="0"/>
              <c:showVal val="1"/>
              <c:showCatName val="0"/>
              <c:showSerName val="0"/>
              <c:showPercent val="0"/>
              <c:showBubbleSize val="0"/>
            </c:dLbl>
            <c:numFmt formatCode="#,##0" sourceLinked="0"/>
            <c:txPr>
              <a:bodyPr/>
              <a:lstStyle/>
              <a:p>
                <a:pPr>
                  <a:defRPr b="1">
                    <a:solidFill>
                      <a:schemeClr val="bg1"/>
                    </a:solidFill>
                  </a:defRPr>
                </a:pPr>
                <a:endParaRPr lang="en-US"/>
              </a:p>
            </c:txPr>
            <c:dLblPos val="inBase"/>
            <c:showLegendKey val="0"/>
            <c:showVal val="0"/>
            <c:showCatName val="0"/>
            <c:showSerName val="0"/>
            <c:showPercent val="0"/>
            <c:showBubbleSize val="0"/>
          </c:dLbls>
          <c:val>
            <c:numRef>
              <c:f>('mTBI calculations 3S'!$U$35,'mTBI calculations 3S'!$B$41,'mTBI calculations 3S'!$L$41,'mTBI calculations 3S'!$V$35)</c:f>
              <c:numCache>
                <c:formatCode>0.0</c:formatCode>
                <c:ptCount val="4"/>
                <c:pt idx="1">
                  <c:v>0</c:v>
                </c:pt>
                <c:pt idx="2">
                  <c:v>0</c:v>
                </c:pt>
              </c:numCache>
            </c:numRef>
          </c:val>
        </c:ser>
        <c:dLbls>
          <c:showLegendKey val="0"/>
          <c:showVal val="0"/>
          <c:showCatName val="0"/>
          <c:showSerName val="0"/>
          <c:showPercent val="0"/>
          <c:showBubbleSize val="0"/>
        </c:dLbls>
        <c:gapWidth val="33"/>
        <c:overlap val="35"/>
        <c:axId val="119083392"/>
        <c:axId val="119084928"/>
      </c:barChart>
      <c:catAx>
        <c:axId val="119083392"/>
        <c:scaling>
          <c:orientation val="minMax"/>
        </c:scaling>
        <c:delete val="0"/>
        <c:axPos val="b"/>
        <c:numFmt formatCode="General" sourceLinked="1"/>
        <c:majorTickMark val="out"/>
        <c:minorTickMark val="none"/>
        <c:tickLblPos val="nextTo"/>
        <c:crossAx val="119084928"/>
        <c:crosses val="autoZero"/>
        <c:auto val="1"/>
        <c:lblAlgn val="ctr"/>
        <c:lblOffset val="100"/>
        <c:noMultiLvlLbl val="0"/>
      </c:catAx>
      <c:valAx>
        <c:axId val="119084928"/>
        <c:scaling>
          <c:orientation val="minMax"/>
          <c:min val="0"/>
        </c:scaling>
        <c:delete val="0"/>
        <c:axPos val="l"/>
        <c:majorGridlines>
          <c:spPr>
            <a:ln>
              <a:solidFill>
                <a:schemeClr val="tx1"/>
              </a:solidFill>
            </a:ln>
          </c:spPr>
        </c:majorGridlines>
        <c:title>
          <c:tx>
            <c:rich>
              <a:bodyPr rot="-5400000" vert="horz"/>
              <a:lstStyle/>
              <a:p>
                <a:pPr>
                  <a:defRPr/>
                </a:pPr>
                <a:r>
                  <a:rPr lang="en-US"/>
                  <a:t>Reaction Time (ms)</a:t>
                </a:r>
              </a:p>
            </c:rich>
          </c:tx>
          <c:layout/>
          <c:overlay val="0"/>
        </c:title>
        <c:numFmt formatCode="General" sourceLinked="1"/>
        <c:majorTickMark val="out"/>
        <c:minorTickMark val="none"/>
        <c:tickLblPos val="nextTo"/>
        <c:crossAx val="119083392"/>
        <c:crossesAt val="1"/>
        <c:crossBetween val="between"/>
      </c:valAx>
      <c:spPr>
        <a:ln>
          <a:solidFill>
            <a:schemeClr val="tx1"/>
          </a:solidFill>
        </a:ln>
      </c:spPr>
    </c:plotArea>
    <c:plotVisOnly val="1"/>
    <c:dispBlanksAs val="zero"/>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chart>
    <c:title>
      <c:tx>
        <c:rich>
          <a:bodyPr/>
          <a:lstStyle/>
          <a:p>
            <a:pPr>
              <a:defRPr sz="1200"/>
            </a:pPr>
            <a:r>
              <a:rPr lang="en-US" sz="1100">
                <a:latin typeface="Times New Roman" pitchFamily="18" charset="0"/>
                <a:cs typeface="Times New Roman" pitchFamily="18" charset="0"/>
              </a:rPr>
              <a:t>Sensory Coordination</a:t>
            </a:r>
          </a:p>
        </c:rich>
      </c:tx>
      <c:layout>
        <c:manualLayout>
          <c:xMode val="edge"/>
          <c:yMode val="edge"/>
          <c:x val="0.34287878787878789"/>
          <c:y val="0"/>
        </c:manualLayout>
      </c:layout>
      <c:overlay val="1"/>
    </c:title>
    <c:autoTitleDeleted val="0"/>
    <c:plotArea>
      <c:layout>
        <c:manualLayout>
          <c:layoutTarget val="inner"/>
          <c:xMode val="edge"/>
          <c:yMode val="edge"/>
          <c:x val="0.2733675336037541"/>
          <c:y val="0.11898595028562606"/>
          <c:w val="0.6853272886343752"/>
          <c:h val="0.64069061683596051"/>
        </c:manualLayout>
      </c:layout>
      <c:barChart>
        <c:barDir val="col"/>
        <c:grouping val="clustered"/>
        <c:varyColors val="0"/>
        <c:ser>
          <c:idx val="0"/>
          <c:order val="0"/>
          <c:tx>
            <c:v>RG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c:spPr>
          <c:invertIfNegative val="0"/>
          <c:dPt>
            <c:idx val="1"/>
            <c:invertIfNegative val="0"/>
            <c:bubble3D val="0"/>
          </c:dPt>
          <c:dLbls>
            <c:txPr>
              <a:bodyPr/>
              <a:lstStyle/>
              <a:p>
                <a:pPr>
                  <a:defRPr b="1">
                    <a:solidFill>
                      <a:schemeClr val="bg1"/>
                    </a:solidFill>
                  </a:defRPr>
                </a:pPr>
                <a:endParaRPr lang="en-US"/>
              </a:p>
            </c:txPr>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2S'!$H$34,'mTBI calculations 2S'!$J$34)</c:f>
              <c:numCache>
                <c:formatCode>0%</c:formatCode>
                <c:ptCount val="2"/>
                <c:pt idx="0">
                  <c:v>0</c:v>
                </c:pt>
                <c:pt idx="1">
                  <c:v>0</c:v>
                </c:pt>
              </c:numCache>
            </c:numRef>
          </c:val>
        </c:ser>
        <c:ser>
          <c:idx val="1"/>
          <c:order val="1"/>
          <c:tx>
            <c:v>RGY</c:v>
          </c:tx>
          <c:spPr>
            <a:solidFill>
              <a:schemeClr val="bg1">
                <a:lumMod val="85000"/>
              </a:schemeClr>
            </a:solidFill>
          </c:spPr>
          <c:invertIfNegative val="0"/>
          <c:dLbls>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3S'!$H$32,'mTBI calculations 3S'!$J$32)</c:f>
              <c:numCache>
                <c:formatCode>0%</c:formatCode>
                <c:ptCount val="2"/>
                <c:pt idx="0">
                  <c:v>0</c:v>
                </c:pt>
                <c:pt idx="1">
                  <c:v>0</c:v>
                </c:pt>
              </c:numCache>
            </c:numRef>
          </c:val>
        </c:ser>
        <c:dLbls>
          <c:showLegendKey val="0"/>
          <c:showVal val="1"/>
          <c:showCatName val="0"/>
          <c:showSerName val="0"/>
          <c:showPercent val="0"/>
          <c:showBubbleSize val="0"/>
        </c:dLbls>
        <c:gapWidth val="50"/>
        <c:overlap val="-20"/>
        <c:axId val="119132160"/>
        <c:axId val="119133696"/>
      </c:barChart>
      <c:catAx>
        <c:axId val="119132160"/>
        <c:scaling>
          <c:orientation val="minMax"/>
        </c:scaling>
        <c:delete val="0"/>
        <c:axPos val="b"/>
        <c:majorTickMark val="out"/>
        <c:minorTickMark val="none"/>
        <c:tickLblPos val="nextTo"/>
        <c:crossAx val="119133696"/>
        <c:crosses val="autoZero"/>
        <c:auto val="1"/>
        <c:lblAlgn val="ctr"/>
        <c:lblOffset val="100"/>
        <c:noMultiLvlLbl val="0"/>
      </c:catAx>
      <c:valAx>
        <c:axId val="119133696"/>
        <c:scaling>
          <c:orientation val="minMax"/>
          <c:max val="1"/>
          <c:min val="0"/>
        </c:scaling>
        <c:delete val="0"/>
        <c:axPos val="l"/>
        <c:majorGridlines/>
        <c:title>
          <c:tx>
            <c:rich>
              <a:bodyPr rot="-5400000" vert="horz"/>
              <a:lstStyle/>
              <a:p>
                <a:pPr>
                  <a:defRPr/>
                </a:pPr>
                <a:r>
                  <a:rPr lang="en-US"/>
                  <a:t>Normal Probability</a:t>
                </a:r>
              </a:p>
            </c:rich>
          </c:tx>
          <c:layout/>
          <c:overlay val="0"/>
        </c:title>
        <c:numFmt formatCode="0%" sourceLinked="1"/>
        <c:majorTickMark val="out"/>
        <c:minorTickMark val="none"/>
        <c:tickLblPos val="nextTo"/>
        <c:crossAx val="119132160"/>
        <c:crosses val="autoZero"/>
        <c:crossBetween val="between"/>
        <c:majorUnit val="0.2"/>
      </c:valAx>
      <c:spPr>
        <a:noFill/>
        <a:ln w="6350">
          <a:solidFill>
            <a:schemeClr val="tx2">
              <a:lumMod val="75000"/>
            </a:schemeClr>
          </a:solidFill>
        </a:ln>
      </c:spPr>
    </c:plotArea>
    <c:legend>
      <c:legendPos val="b"/>
      <c:layout>
        <c:manualLayout>
          <c:xMode val="edge"/>
          <c:yMode val="edge"/>
          <c:x val="0.55915321395636353"/>
          <c:y val="0.86553957485510646"/>
          <c:w val="0.38296800737745618"/>
          <c:h val="0.13320754235439877"/>
        </c:manualLayout>
      </c:layout>
      <c:overlay val="0"/>
    </c:legend>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1"/>
    </mc:Choice>
    <mc:Fallback>
      <c:style val="11"/>
    </mc:Fallback>
  </mc:AlternateContent>
  <c:chart>
    <c:title>
      <c:tx>
        <c:rich>
          <a:bodyPr/>
          <a:lstStyle/>
          <a:p>
            <a:pPr>
              <a:defRPr/>
            </a:pPr>
            <a:r>
              <a:rPr lang="en-US" sz="1100">
                <a:latin typeface="Times New Roman" pitchFamily="18" charset="0"/>
                <a:cs typeface="Times New Roman" pitchFamily="18" charset="0"/>
              </a:rPr>
              <a:t>RG-Reaction</a:t>
            </a:r>
            <a:r>
              <a:rPr lang="en-US" sz="1100" baseline="0">
                <a:latin typeface="Times New Roman" pitchFamily="18" charset="0"/>
                <a:cs typeface="Times New Roman" pitchFamily="18" charset="0"/>
              </a:rPr>
              <a:t> Time (ms)</a:t>
            </a:r>
            <a:endParaRPr lang="en-US" sz="1100">
              <a:latin typeface="Times New Roman" pitchFamily="18" charset="0"/>
              <a:cs typeface="Times New Roman" pitchFamily="18" charset="0"/>
            </a:endParaRPr>
          </a:p>
        </c:rich>
      </c:tx>
      <c:layout>
        <c:manualLayout>
          <c:xMode val="edge"/>
          <c:yMode val="edge"/>
          <c:x val="0.29691919191919192"/>
          <c:y val="3.6231884057971016E-2"/>
        </c:manualLayout>
      </c:layout>
      <c:overlay val="0"/>
    </c:title>
    <c:autoTitleDeleted val="0"/>
    <c:plotArea>
      <c:layout>
        <c:manualLayout>
          <c:layoutTarget val="inner"/>
          <c:xMode val="edge"/>
          <c:yMode val="edge"/>
          <c:x val="0.26359023303905194"/>
          <c:y val="0.17208376126897182"/>
          <c:w val="0.68085421140539248"/>
          <c:h val="0.64638251740271602"/>
        </c:manualLayout>
      </c:layout>
      <c:areaChart>
        <c:grouping val="standard"/>
        <c:varyColors val="0"/>
        <c:ser>
          <c:idx val="0"/>
          <c:order val="0"/>
          <c:tx>
            <c:v>high</c:v>
          </c:tx>
          <c:spPr>
            <a:solidFill>
              <a:schemeClr val="tx2">
                <a:lumMod val="20000"/>
                <a:lumOff val="80000"/>
              </a:schemeClr>
            </a:solidFill>
            <a:ln>
              <a:noFill/>
            </a:ln>
          </c:spPr>
          <c:cat>
            <c:strRef>
              <c:f>'mTBI calculations 2S'!$V$57:$Y$57</c:f>
              <c:strCache>
                <c:ptCount val="3"/>
                <c:pt idx="1">
                  <c:v>Left</c:v>
                </c:pt>
                <c:pt idx="2">
                  <c:v>Right</c:v>
                </c:pt>
              </c:strCache>
            </c:strRef>
          </c:cat>
          <c:val>
            <c:numRef>
              <c:f>'mTBI calculations 2S'!$V$59:$Y$59</c:f>
              <c:numCache>
                <c:formatCode>0</c:formatCode>
                <c:ptCount val="4"/>
                <c:pt idx="0">
                  <c:v>316</c:v>
                </c:pt>
                <c:pt idx="1">
                  <c:v>316</c:v>
                </c:pt>
                <c:pt idx="2">
                  <c:v>316</c:v>
                </c:pt>
                <c:pt idx="3">
                  <c:v>316</c:v>
                </c:pt>
              </c:numCache>
            </c:numRef>
          </c:val>
        </c:ser>
        <c:ser>
          <c:idx val="2"/>
          <c:order val="2"/>
          <c:tx>
            <c:v>low</c:v>
          </c:tx>
          <c:spPr>
            <a:solidFill>
              <a:schemeClr val="bg1"/>
            </a:solidFill>
            <a:ln>
              <a:noFill/>
            </a:ln>
            <a:effectLst/>
          </c:spPr>
          <c:val>
            <c:numRef>
              <c:f>'mTBI calculations 2S'!$V$60:$Y$60</c:f>
              <c:numCache>
                <c:formatCode>0</c:formatCode>
                <c:ptCount val="4"/>
                <c:pt idx="0">
                  <c:v>220</c:v>
                </c:pt>
                <c:pt idx="1">
                  <c:v>220</c:v>
                </c:pt>
                <c:pt idx="2">
                  <c:v>220</c:v>
                </c:pt>
                <c:pt idx="3">
                  <c:v>220</c:v>
                </c:pt>
              </c:numCache>
            </c:numRef>
          </c:val>
        </c:ser>
        <c:dLbls>
          <c:showLegendKey val="0"/>
          <c:showVal val="0"/>
          <c:showCatName val="0"/>
          <c:showSerName val="0"/>
          <c:showPercent val="0"/>
          <c:showBubbleSize val="0"/>
        </c:dLbls>
        <c:axId val="119179136"/>
        <c:axId val="119180672"/>
      </c:areaChart>
      <c:barChart>
        <c:barDir val="col"/>
        <c:grouping val="clustered"/>
        <c:varyColors val="0"/>
        <c:ser>
          <c:idx val="1"/>
          <c:order val="1"/>
          <c:tx>
            <c:v>2 S reaction</c:v>
          </c:tx>
          <c:invertIfNegative val="0"/>
          <c:dPt>
            <c:idx val="1"/>
            <c:invertIfNegative val="0"/>
            <c:bubble3D val="0"/>
            <c:spPr>
              <a:solidFill>
                <a:srgbClr val="255997"/>
              </a:solidFill>
              <a:ln>
                <a:solidFill>
                  <a:schemeClr val="bg1">
                    <a:lumMod val="50000"/>
                  </a:schemeClr>
                </a:solidFill>
              </a:ln>
            </c:spPr>
          </c:dPt>
          <c:dPt>
            <c:idx val="2"/>
            <c:invertIfNegative val="0"/>
            <c:bubble3D val="0"/>
            <c:spPr>
              <a:solidFill>
                <a:schemeClr val="bg1">
                  <a:lumMod val="85000"/>
                </a:schemeClr>
              </a:solidFill>
              <a:ln>
                <a:solidFill>
                  <a:schemeClr val="bg1">
                    <a:lumMod val="50000"/>
                  </a:schemeClr>
                </a:solidFill>
              </a:ln>
            </c:spPr>
          </c:dPt>
          <c:dLbls>
            <c:dLbl>
              <c:idx val="1"/>
              <c:layout/>
              <c:dLblPos val="inBase"/>
              <c:showLegendKey val="0"/>
              <c:showVal val="1"/>
              <c:showCatName val="0"/>
              <c:showSerName val="0"/>
              <c:showPercent val="0"/>
              <c:showBubbleSize val="0"/>
            </c:dLbl>
            <c:dLbl>
              <c:idx val="2"/>
              <c:layout/>
              <c:numFmt formatCode="#,##0" sourceLinked="0"/>
              <c:spPr/>
              <c:txPr>
                <a:bodyPr/>
                <a:lstStyle/>
                <a:p>
                  <a:pPr>
                    <a:defRPr b="1">
                      <a:solidFill>
                        <a:sysClr val="windowText" lastClr="000000"/>
                      </a:solidFill>
                    </a:defRPr>
                  </a:pPr>
                  <a:endParaRPr lang="en-US"/>
                </a:p>
              </c:txPr>
              <c:dLblPos val="inBase"/>
              <c:showLegendKey val="0"/>
              <c:showVal val="1"/>
              <c:showCatName val="0"/>
              <c:showSerName val="0"/>
              <c:showPercent val="0"/>
              <c:showBubbleSize val="0"/>
            </c:dLbl>
            <c:numFmt formatCode="#,##0" sourceLinked="0"/>
            <c:txPr>
              <a:bodyPr/>
              <a:lstStyle/>
              <a:p>
                <a:pPr>
                  <a:defRPr b="1">
                    <a:solidFill>
                      <a:schemeClr val="bg1"/>
                    </a:solidFill>
                  </a:defRPr>
                </a:pPr>
                <a:endParaRPr lang="en-US"/>
              </a:p>
            </c:txPr>
            <c:dLblPos val="inBase"/>
            <c:showLegendKey val="0"/>
            <c:showVal val="0"/>
            <c:showCatName val="0"/>
            <c:showSerName val="0"/>
            <c:showPercent val="0"/>
            <c:showBubbleSize val="0"/>
          </c:dLbls>
          <c:val>
            <c:numRef>
              <c:f>('mTBI calculations 2S'!$U$36,'mTBI calculations 2S'!$B$42,'mTBI calculations 2S'!$L$42,'mTBI calculations 2S'!$V$36)</c:f>
              <c:numCache>
                <c:formatCode>0.0</c:formatCode>
                <c:ptCount val="4"/>
                <c:pt idx="1">
                  <c:v>0</c:v>
                </c:pt>
                <c:pt idx="2">
                  <c:v>0</c:v>
                </c:pt>
              </c:numCache>
            </c:numRef>
          </c:val>
        </c:ser>
        <c:dLbls>
          <c:showLegendKey val="0"/>
          <c:showVal val="0"/>
          <c:showCatName val="0"/>
          <c:showSerName val="0"/>
          <c:showPercent val="0"/>
          <c:showBubbleSize val="0"/>
        </c:dLbls>
        <c:gapWidth val="33"/>
        <c:overlap val="35"/>
        <c:axId val="119179136"/>
        <c:axId val="119180672"/>
      </c:barChart>
      <c:catAx>
        <c:axId val="119179136"/>
        <c:scaling>
          <c:orientation val="minMax"/>
        </c:scaling>
        <c:delete val="0"/>
        <c:axPos val="b"/>
        <c:numFmt formatCode="General" sourceLinked="1"/>
        <c:majorTickMark val="out"/>
        <c:minorTickMark val="none"/>
        <c:tickLblPos val="nextTo"/>
        <c:crossAx val="119180672"/>
        <c:crosses val="autoZero"/>
        <c:auto val="1"/>
        <c:lblAlgn val="ctr"/>
        <c:lblOffset val="100"/>
        <c:noMultiLvlLbl val="0"/>
      </c:catAx>
      <c:valAx>
        <c:axId val="119180672"/>
        <c:scaling>
          <c:orientation val="minMax"/>
          <c:min val="0"/>
        </c:scaling>
        <c:delete val="0"/>
        <c:axPos val="l"/>
        <c:majorGridlines>
          <c:spPr>
            <a:ln>
              <a:solidFill>
                <a:schemeClr val="tx1"/>
              </a:solidFill>
            </a:ln>
          </c:spPr>
        </c:majorGridlines>
        <c:title>
          <c:tx>
            <c:rich>
              <a:bodyPr rot="-5400000" vert="horz"/>
              <a:lstStyle/>
              <a:p>
                <a:pPr>
                  <a:defRPr/>
                </a:pPr>
                <a:r>
                  <a:rPr lang="en-US"/>
                  <a:t>Reaction Time (ms)</a:t>
                </a:r>
              </a:p>
            </c:rich>
          </c:tx>
          <c:layout/>
          <c:overlay val="0"/>
        </c:title>
        <c:numFmt formatCode="0" sourceLinked="1"/>
        <c:majorTickMark val="out"/>
        <c:minorTickMark val="none"/>
        <c:tickLblPos val="nextTo"/>
        <c:crossAx val="119179136"/>
        <c:crossesAt val="1"/>
        <c:crossBetween val="between"/>
      </c:valAx>
      <c:spPr>
        <a:ln>
          <a:solidFill>
            <a:schemeClr val="tx1"/>
          </a:solidFill>
        </a:ln>
      </c:spPr>
    </c:plotArea>
    <c:plotVisOnly val="1"/>
    <c:dispBlanksAs val="zero"/>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5"/>
    </mc:Choice>
    <mc:Fallback>
      <c:style val="25"/>
    </mc:Fallback>
  </mc:AlternateContent>
  <c:chart>
    <c:title>
      <c:tx>
        <c:rich>
          <a:bodyPr/>
          <a:lstStyle/>
          <a:p>
            <a:pPr>
              <a:defRPr sz="1100">
                <a:latin typeface="Times New Roman" pitchFamily="18" charset="0"/>
                <a:cs typeface="Times New Roman" pitchFamily="18" charset="0"/>
              </a:defRPr>
            </a:pPr>
            <a:r>
              <a:rPr lang="en-US" sz="1100">
                <a:latin typeface="Times New Roman" pitchFamily="18" charset="0"/>
                <a:cs typeface="Times New Roman" pitchFamily="18" charset="0"/>
              </a:rPr>
              <a:t>Reaction Variance</a:t>
            </a:r>
          </a:p>
        </c:rich>
      </c:tx>
      <c:layout>
        <c:manualLayout>
          <c:xMode val="edge"/>
          <c:yMode val="edge"/>
          <c:x val="0.41609242026564863"/>
          <c:y val="0"/>
        </c:manualLayout>
      </c:layout>
      <c:overlay val="1"/>
    </c:title>
    <c:autoTitleDeleted val="0"/>
    <c:plotArea>
      <c:layout>
        <c:manualLayout>
          <c:layoutTarget val="inner"/>
          <c:xMode val="edge"/>
          <c:yMode val="edge"/>
          <c:x val="0.26326652350274399"/>
          <c:y val="0.11898595028562606"/>
          <c:w val="0.69037779368488017"/>
          <c:h val="0.64069061683596051"/>
        </c:manualLayout>
      </c:layout>
      <c:barChart>
        <c:barDir val="col"/>
        <c:grouping val="clustered"/>
        <c:varyColors val="0"/>
        <c:ser>
          <c:idx val="0"/>
          <c:order val="0"/>
          <c:tx>
            <c:v>RG</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cap="flat" cmpd="sng" algn="ctr">
              <a:solidFill>
                <a:schemeClr val="accent1">
                  <a:shade val="95000"/>
                  <a:satMod val="105000"/>
                </a:schemeClr>
              </a:solidFill>
              <a:prstDash val="solid"/>
            </a:ln>
            <a:effectLst>
              <a:outerShdw blurRad="40000" dist="23000" dir="5400000" rotWithShape="0">
                <a:srgbClr val="000000">
                  <a:alpha val="35000"/>
                </a:srgbClr>
              </a:outerShdw>
            </a:effectLst>
          </c:spPr>
          <c:invertIfNegative val="0"/>
          <c:dPt>
            <c:idx val="1"/>
            <c:invertIfNegative val="0"/>
            <c:bubble3D val="0"/>
          </c:dPt>
          <c:dLbls>
            <c:txPr>
              <a:bodyPr/>
              <a:lstStyle/>
              <a:p>
                <a:pPr>
                  <a:defRPr b="1">
                    <a:solidFill>
                      <a:schemeClr val="bg1"/>
                    </a:solidFill>
                  </a:defRPr>
                </a:pPr>
                <a:endParaRPr lang="en-US"/>
              </a:p>
            </c:txPr>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2S'!$M$58:$N$58</c:f>
              <c:numCache>
                <c:formatCode>0%</c:formatCode>
                <c:ptCount val="2"/>
                <c:pt idx="0">
                  <c:v>0</c:v>
                </c:pt>
                <c:pt idx="1">
                  <c:v>0</c:v>
                </c:pt>
              </c:numCache>
            </c:numRef>
          </c:val>
        </c:ser>
        <c:ser>
          <c:idx val="1"/>
          <c:order val="1"/>
          <c:tx>
            <c:v>RGY</c:v>
          </c:tx>
          <c:spPr>
            <a:solidFill>
              <a:schemeClr val="bg1">
                <a:lumMod val="75000"/>
              </a:schemeClr>
            </a:solidFill>
          </c:spPr>
          <c:invertIfNegative val="0"/>
          <c:dPt>
            <c:idx val="0"/>
            <c:invertIfNegative val="0"/>
            <c:bubble3D val="0"/>
            <c:spPr>
              <a:solidFill>
                <a:schemeClr val="bg1">
                  <a:lumMod val="85000"/>
                </a:schemeClr>
              </a:solidFill>
            </c:spPr>
          </c:dPt>
          <c:dPt>
            <c:idx val="1"/>
            <c:invertIfNegative val="0"/>
            <c:bubble3D val="0"/>
            <c:spPr>
              <a:solidFill>
                <a:schemeClr val="bg1">
                  <a:lumMod val="85000"/>
                </a:schemeClr>
              </a:solidFill>
            </c:spPr>
          </c:dPt>
          <c:dLbls>
            <c:dLblPos val="inBase"/>
            <c:showLegendKey val="0"/>
            <c:showVal val="1"/>
            <c:showCatName val="0"/>
            <c:showSerName val="0"/>
            <c:showPercent val="0"/>
            <c:showBubbleSize val="0"/>
            <c:showLeaderLines val="0"/>
          </c:dLbls>
          <c:cat>
            <c:strRef>
              <c:f>'mTBI calculations 2S'!$Q$33:$R$33</c:f>
              <c:strCache>
                <c:ptCount val="2"/>
                <c:pt idx="0">
                  <c:v>Left</c:v>
                </c:pt>
                <c:pt idx="1">
                  <c:v>Right</c:v>
                </c:pt>
              </c:strCache>
            </c:strRef>
          </c:cat>
          <c:val>
            <c:numRef>
              <c:f>'mTBI calculations 2S'!$O$58:$P$58</c:f>
              <c:numCache>
                <c:formatCode>0%</c:formatCode>
                <c:ptCount val="2"/>
                <c:pt idx="0">
                  <c:v>0</c:v>
                </c:pt>
                <c:pt idx="1">
                  <c:v>0</c:v>
                </c:pt>
              </c:numCache>
            </c:numRef>
          </c:val>
        </c:ser>
        <c:dLbls>
          <c:showLegendKey val="0"/>
          <c:showVal val="1"/>
          <c:showCatName val="0"/>
          <c:showSerName val="0"/>
          <c:showPercent val="0"/>
          <c:showBubbleSize val="0"/>
        </c:dLbls>
        <c:gapWidth val="50"/>
        <c:overlap val="-20"/>
        <c:axId val="120268672"/>
        <c:axId val="120270208"/>
      </c:barChart>
      <c:catAx>
        <c:axId val="120268672"/>
        <c:scaling>
          <c:orientation val="minMax"/>
        </c:scaling>
        <c:delete val="0"/>
        <c:axPos val="b"/>
        <c:majorTickMark val="out"/>
        <c:minorTickMark val="none"/>
        <c:tickLblPos val="nextTo"/>
        <c:crossAx val="120270208"/>
        <c:crosses val="autoZero"/>
        <c:auto val="1"/>
        <c:lblAlgn val="ctr"/>
        <c:lblOffset val="100"/>
        <c:noMultiLvlLbl val="0"/>
      </c:catAx>
      <c:valAx>
        <c:axId val="120270208"/>
        <c:scaling>
          <c:orientation val="minMax"/>
          <c:max val="1"/>
          <c:min val="0"/>
        </c:scaling>
        <c:delete val="0"/>
        <c:axPos val="l"/>
        <c:majorGridlines/>
        <c:title>
          <c:tx>
            <c:rich>
              <a:bodyPr rot="-5400000" vert="horz"/>
              <a:lstStyle/>
              <a:p>
                <a:pPr>
                  <a:defRPr/>
                </a:pPr>
                <a:r>
                  <a:rPr lang="en-US"/>
                  <a:t>Normal Probability</a:t>
                </a:r>
              </a:p>
            </c:rich>
          </c:tx>
          <c:layout/>
          <c:overlay val="0"/>
        </c:title>
        <c:numFmt formatCode="0%" sourceLinked="1"/>
        <c:majorTickMark val="out"/>
        <c:minorTickMark val="none"/>
        <c:tickLblPos val="nextTo"/>
        <c:crossAx val="120268672"/>
        <c:crosses val="autoZero"/>
        <c:crossBetween val="between"/>
        <c:majorUnit val="0.2"/>
      </c:valAx>
      <c:spPr>
        <a:noFill/>
        <a:ln w="6350">
          <a:solidFill>
            <a:schemeClr val="tx2">
              <a:lumMod val="75000"/>
            </a:schemeClr>
          </a:solidFill>
        </a:ln>
      </c:spPr>
    </c:plotArea>
    <c:legend>
      <c:legendPos val="b"/>
      <c:layout>
        <c:manualLayout>
          <c:xMode val="edge"/>
          <c:yMode val="edge"/>
          <c:x val="0.55915321395636353"/>
          <c:y val="0.86553957485510646"/>
          <c:w val="0.38296800737745618"/>
          <c:h val="0.13320754235439877"/>
        </c:manualLayout>
      </c:layout>
      <c:overlay val="0"/>
    </c:legend>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Hand - 3 Symbol</a:t>
            </a:r>
          </a:p>
        </c:rich>
      </c:tx>
      <c:layout/>
      <c:overlay val="1"/>
    </c:title>
    <c:autoTitleDeleted val="0"/>
    <c:plotArea>
      <c:layout/>
      <c:scatterChart>
        <c:scatterStyle val="lineMarker"/>
        <c:varyColors val="0"/>
        <c:ser>
          <c:idx val="0"/>
          <c:order val="0"/>
          <c:tx>
            <c:v>left hand</c:v>
          </c:tx>
          <c:spPr>
            <a:ln w="15875">
              <a:solidFill>
                <a:schemeClr val="accent1"/>
              </a:solidFill>
            </a:ln>
          </c:spPr>
          <c:marker>
            <c:symbol val="none"/>
          </c:marker>
          <c:xVal>
            <c:numRef>
              <c:f>'Insert 3S Data File'!$B$1917:$B$3116</c:f>
              <c:numCache>
                <c:formatCode>General</c:formatCode>
                <c:ptCount val="1200"/>
              </c:numCache>
            </c:numRef>
          </c:xVal>
          <c:yVal>
            <c:numRef>
              <c:f>'Insert 3S Data File'!$A$1917:$A$3116</c:f>
              <c:numCache>
                <c:formatCode>General</c:formatCode>
                <c:ptCount val="1200"/>
              </c:numCache>
            </c:numRef>
          </c:yVal>
          <c:smooth val="0"/>
        </c:ser>
        <c:ser>
          <c:idx val="1"/>
          <c:order val="1"/>
          <c:tx>
            <c:v>Fatigue</c:v>
          </c:tx>
          <c:spPr>
            <a:ln w="19050"/>
          </c:spPr>
          <c:marker>
            <c:symbol val="none"/>
          </c:marker>
          <c:xVal>
            <c:numRef>
              <c:f>'Insert 3S Data File'!$B$1906:$B$1915</c:f>
              <c:numCache>
                <c:formatCode>General</c:formatCode>
                <c:ptCount val="10"/>
              </c:numCache>
            </c:numRef>
          </c:xVal>
          <c:yVal>
            <c:numRef>
              <c:f>'Insert 3S Data File'!$A$1906:$A$1915</c:f>
              <c:numCache>
                <c:formatCode>General</c:formatCode>
                <c:ptCount val="10"/>
              </c:numCache>
            </c:numRef>
          </c:yVal>
          <c:smooth val="0"/>
        </c:ser>
        <c:dLbls>
          <c:showLegendKey val="0"/>
          <c:showVal val="0"/>
          <c:showCatName val="0"/>
          <c:showSerName val="0"/>
          <c:showPercent val="0"/>
          <c:showBubbleSize val="0"/>
        </c:dLbls>
        <c:axId val="120320768"/>
        <c:axId val="120322688"/>
      </c:scatterChart>
      <c:valAx>
        <c:axId val="120320768"/>
        <c:scaling>
          <c:orientation val="minMax"/>
          <c:max val="60"/>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0322688"/>
        <c:crosses val="autoZero"/>
        <c:crossBetween val="midCat"/>
      </c:valAx>
      <c:valAx>
        <c:axId val="12032268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0320768"/>
        <c:crosses val="autoZero"/>
        <c:crossBetween val="midCat"/>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3</a:t>
            </a:r>
          </a:p>
        </c:rich>
      </c:tx>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3S Data File'!$D$3118:$D$3417</c:f>
              <c:numCache>
                <c:formatCode>General</c:formatCode>
                <c:ptCount val="300"/>
              </c:numCache>
            </c:numRef>
          </c:xVal>
          <c:yVal>
            <c:numRef>
              <c:f>'Insert 3S Data File'!$A$3118:$A$3417</c:f>
              <c:numCache>
                <c:formatCode>General</c:formatCode>
                <c:ptCount val="300"/>
              </c:numCache>
            </c:numRef>
          </c:yVal>
          <c:smooth val="0"/>
        </c:ser>
        <c:ser>
          <c:idx val="1"/>
          <c:order val="1"/>
          <c:tx>
            <c:v>Index</c:v>
          </c:tx>
          <c:spPr>
            <a:ln w="12700">
              <a:solidFill>
                <a:srgbClr val="FF0000"/>
              </a:solidFill>
            </a:ln>
          </c:spPr>
          <c:marker>
            <c:symbol val="none"/>
          </c:marker>
          <c:xVal>
            <c:numRef>
              <c:f>'Insert 3S Data File'!$D$3118:$D$3417</c:f>
              <c:numCache>
                <c:formatCode>General</c:formatCode>
                <c:ptCount val="300"/>
              </c:numCache>
            </c:numRef>
          </c:xVal>
          <c:yVal>
            <c:numRef>
              <c:f>'Insert 3S Data File'!$B$3118:$B$3417</c:f>
              <c:numCache>
                <c:formatCode>General</c:formatCode>
                <c:ptCount val="300"/>
              </c:numCache>
            </c:numRef>
          </c:yVal>
          <c:smooth val="0"/>
        </c:ser>
        <c:ser>
          <c:idx val="2"/>
          <c:order val="2"/>
          <c:tx>
            <c:v>Small</c:v>
          </c:tx>
          <c:spPr>
            <a:ln w="12700">
              <a:solidFill>
                <a:srgbClr val="00B050"/>
              </a:solidFill>
            </a:ln>
          </c:spPr>
          <c:marker>
            <c:symbol val="none"/>
          </c:marker>
          <c:xVal>
            <c:numRef>
              <c:f>'Insert 3S Data File'!$D$3118:$D$3417</c:f>
              <c:numCache>
                <c:formatCode>General</c:formatCode>
                <c:ptCount val="300"/>
              </c:numCache>
            </c:numRef>
          </c:xVal>
          <c:yVal>
            <c:numRef>
              <c:f>'Insert 3S Data File'!$C$3118:$C$3417</c:f>
              <c:numCache>
                <c:formatCode>General</c:formatCode>
                <c:ptCount val="300"/>
              </c:numCache>
            </c:numRef>
          </c:yVal>
          <c:smooth val="0"/>
        </c:ser>
        <c:dLbls>
          <c:showLegendKey val="0"/>
          <c:showVal val="0"/>
          <c:showCatName val="0"/>
          <c:showSerName val="0"/>
          <c:showPercent val="0"/>
          <c:showBubbleSize val="0"/>
        </c:dLbls>
        <c:axId val="120766848"/>
        <c:axId val="120768768"/>
      </c:scatterChart>
      <c:valAx>
        <c:axId val="120766848"/>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0768768"/>
        <c:crosses val="autoZero"/>
        <c:crossBetween val="midCat"/>
      </c:valAx>
      <c:valAx>
        <c:axId val="12076876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0766848"/>
        <c:crosses val="autoZero"/>
        <c:crossBetween val="midCat"/>
      </c:valAx>
    </c:plotArea>
    <c:legend>
      <c:legendPos val="r"/>
      <c:layout>
        <c:manualLayout>
          <c:xMode val="edge"/>
          <c:yMode val="edge"/>
          <c:x val="0.73956349206349348"/>
          <c:y val="0.1614610673665792"/>
          <c:w val="0.2326587301587302"/>
          <c:h val="0.25115157480314959"/>
        </c:manualLayout>
      </c:layout>
      <c:overlay val="1"/>
      <c:spPr>
        <a:solidFill>
          <a:schemeClr val="bg1"/>
        </a:solidFill>
        <a:ln>
          <a:solidFill>
            <a:schemeClr val="tx1"/>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3</a:t>
            </a:r>
          </a:p>
        </c:rich>
      </c:tx>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3S Data File'!$B$3120:$B$3417</c:f>
              <c:numCache>
                <c:formatCode>General</c:formatCode>
                <c:ptCount val="298"/>
              </c:numCache>
            </c:numRef>
          </c:xVal>
          <c:yVal>
            <c:numRef>
              <c:f>'Insert 3S Data File'!$A$3120:$A$3417</c:f>
              <c:numCache>
                <c:formatCode>General</c:formatCode>
                <c:ptCount val="298"/>
              </c:numCache>
            </c:numRef>
          </c:yVal>
          <c:smooth val="0"/>
        </c:ser>
        <c:ser>
          <c:idx val="1"/>
          <c:order val="1"/>
          <c:tx>
            <c:v>I-S</c:v>
          </c:tx>
          <c:spPr>
            <a:ln w="12700">
              <a:solidFill>
                <a:srgbClr val="FF0000"/>
              </a:solidFill>
            </a:ln>
          </c:spPr>
          <c:marker>
            <c:symbol val="none"/>
          </c:marker>
          <c:xVal>
            <c:numRef>
              <c:f>'Insert 3S Data File'!$C$3120:$C$3417</c:f>
              <c:numCache>
                <c:formatCode>General</c:formatCode>
                <c:ptCount val="298"/>
              </c:numCache>
            </c:numRef>
          </c:xVal>
          <c:yVal>
            <c:numRef>
              <c:f>'Insert 3S Data File'!$B$3120:$B$3417</c:f>
              <c:numCache>
                <c:formatCode>General</c:formatCode>
                <c:ptCount val="298"/>
              </c:numCache>
            </c:numRef>
          </c:yVal>
          <c:smooth val="0"/>
        </c:ser>
        <c:ser>
          <c:idx val="2"/>
          <c:order val="2"/>
          <c:tx>
            <c:v>T-S</c:v>
          </c:tx>
          <c:spPr>
            <a:ln w="12700">
              <a:solidFill>
                <a:srgbClr val="00B050"/>
              </a:solidFill>
            </a:ln>
          </c:spPr>
          <c:marker>
            <c:symbol val="none"/>
          </c:marker>
          <c:xVal>
            <c:numRef>
              <c:f>'Insert 3S Data File'!$C$3120:$C$3417</c:f>
              <c:numCache>
                <c:formatCode>General</c:formatCode>
                <c:ptCount val="298"/>
              </c:numCache>
            </c:numRef>
          </c:xVal>
          <c:yVal>
            <c:numRef>
              <c:f>'Insert 3S Data File'!$A$3120:$A$3417</c:f>
              <c:numCache>
                <c:formatCode>General</c:formatCode>
                <c:ptCount val="298"/>
              </c:numCache>
            </c:numRef>
          </c:yVal>
          <c:smooth val="0"/>
        </c:ser>
        <c:dLbls>
          <c:showLegendKey val="0"/>
          <c:showVal val="0"/>
          <c:showCatName val="0"/>
          <c:showSerName val="0"/>
          <c:showPercent val="0"/>
          <c:showBubbleSize val="0"/>
        </c:dLbls>
        <c:axId val="120807808"/>
        <c:axId val="120809728"/>
      </c:scatterChart>
      <c:valAx>
        <c:axId val="120807808"/>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20809728"/>
        <c:crosses val="autoZero"/>
        <c:crossBetween val="midCat"/>
        <c:minorUnit val="0.2"/>
      </c:valAx>
      <c:valAx>
        <c:axId val="12080972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0807808"/>
        <c:crosses val="autoZero"/>
        <c:crossBetween val="midCat"/>
      </c:valAx>
    </c:plotArea>
    <c:legend>
      <c:legendPos val="r"/>
      <c:layout>
        <c:manualLayout>
          <c:xMode val="edge"/>
          <c:yMode val="edge"/>
          <c:x val="0.78641655886157824"/>
          <c:y val="0.51331291921843103"/>
          <c:w val="0.18339801638637379"/>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7</a:t>
            </a:r>
          </a:p>
        </c:rich>
      </c:tx>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3S Data File'!$D$3426:$D$3718</c:f>
              <c:numCache>
                <c:formatCode>General</c:formatCode>
                <c:ptCount val="293"/>
              </c:numCache>
            </c:numRef>
          </c:xVal>
          <c:yVal>
            <c:numRef>
              <c:f>'Insert 3S Data File'!$A$3426:$A$3718</c:f>
              <c:numCache>
                <c:formatCode>General</c:formatCode>
                <c:ptCount val="293"/>
              </c:numCache>
            </c:numRef>
          </c:yVal>
          <c:smooth val="0"/>
        </c:ser>
        <c:ser>
          <c:idx val="1"/>
          <c:order val="1"/>
          <c:tx>
            <c:v>Index</c:v>
          </c:tx>
          <c:spPr>
            <a:ln w="12700">
              <a:solidFill>
                <a:srgbClr val="FF0000"/>
              </a:solidFill>
            </a:ln>
          </c:spPr>
          <c:marker>
            <c:symbol val="none"/>
          </c:marker>
          <c:xVal>
            <c:numRef>
              <c:f>'Insert 3S Data File'!$D$3426:$D$3718</c:f>
              <c:numCache>
                <c:formatCode>General</c:formatCode>
                <c:ptCount val="293"/>
              </c:numCache>
            </c:numRef>
          </c:xVal>
          <c:yVal>
            <c:numRef>
              <c:f>'Insert 3S Data File'!$B$3426:$B$3718</c:f>
              <c:numCache>
                <c:formatCode>General</c:formatCode>
                <c:ptCount val="293"/>
              </c:numCache>
            </c:numRef>
          </c:yVal>
          <c:smooth val="0"/>
        </c:ser>
        <c:ser>
          <c:idx val="2"/>
          <c:order val="2"/>
          <c:tx>
            <c:v>Small</c:v>
          </c:tx>
          <c:spPr>
            <a:ln w="12700">
              <a:solidFill>
                <a:srgbClr val="00B050"/>
              </a:solidFill>
            </a:ln>
          </c:spPr>
          <c:marker>
            <c:symbol val="none"/>
          </c:marker>
          <c:xVal>
            <c:numRef>
              <c:f>'Insert 3S Data File'!$D$3426:$D$3718</c:f>
              <c:numCache>
                <c:formatCode>General</c:formatCode>
                <c:ptCount val="293"/>
              </c:numCache>
            </c:numRef>
          </c:xVal>
          <c:yVal>
            <c:numRef>
              <c:f>'Insert 3S Data File'!$C$3426:$C$3718</c:f>
              <c:numCache>
                <c:formatCode>General</c:formatCode>
                <c:ptCount val="293"/>
              </c:numCache>
            </c:numRef>
          </c:yVal>
          <c:smooth val="0"/>
        </c:ser>
        <c:dLbls>
          <c:showLegendKey val="0"/>
          <c:showVal val="0"/>
          <c:showCatName val="0"/>
          <c:showSerName val="0"/>
          <c:showPercent val="0"/>
          <c:showBubbleSize val="0"/>
        </c:dLbls>
        <c:axId val="120832000"/>
        <c:axId val="120833920"/>
      </c:scatterChart>
      <c:valAx>
        <c:axId val="120832000"/>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0833920"/>
        <c:crosses val="autoZero"/>
        <c:crossBetween val="midCat"/>
      </c:valAx>
      <c:valAx>
        <c:axId val="120833920"/>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0832000"/>
        <c:crosses val="autoZero"/>
        <c:crossBetween val="midCat"/>
      </c:valAx>
    </c:plotArea>
    <c:legend>
      <c:legendPos val="r"/>
      <c:layout>
        <c:manualLayout>
          <c:xMode val="edge"/>
          <c:yMode val="edge"/>
          <c:x val="0.73162698412698413"/>
          <c:y val="0.19386847477398658"/>
          <c:w val="0.2326587301587302"/>
          <c:h val="0.25115157480314959"/>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Hand - 2 Symbol</a:t>
            </a:r>
          </a:p>
        </c:rich>
      </c:tx>
      <c:layout/>
      <c:overlay val="1"/>
    </c:title>
    <c:autoTitleDeleted val="0"/>
    <c:plotArea>
      <c:layout/>
      <c:scatterChart>
        <c:scatterStyle val="lineMarker"/>
        <c:varyColors val="0"/>
        <c:ser>
          <c:idx val="0"/>
          <c:order val="0"/>
          <c:tx>
            <c:v>left hand</c:v>
          </c:tx>
          <c:spPr>
            <a:ln w="15875">
              <a:solidFill>
                <a:schemeClr val="accent1"/>
              </a:solidFill>
            </a:ln>
          </c:spPr>
          <c:marker>
            <c:symbol val="none"/>
          </c:marker>
          <c:xVal>
            <c:numRef>
              <c:f>'Insert 2S Data File'!$B$1917:$B$3116</c:f>
              <c:numCache>
                <c:formatCode>General</c:formatCode>
                <c:ptCount val="1200"/>
              </c:numCache>
            </c:numRef>
          </c:xVal>
          <c:yVal>
            <c:numRef>
              <c:f>'Insert 2S Data File'!$A$1917:$A$3116</c:f>
              <c:numCache>
                <c:formatCode>General</c:formatCode>
                <c:ptCount val="1200"/>
              </c:numCache>
            </c:numRef>
          </c:yVal>
          <c:smooth val="0"/>
        </c:ser>
        <c:ser>
          <c:idx val="1"/>
          <c:order val="1"/>
          <c:tx>
            <c:v>Fatigue</c:v>
          </c:tx>
          <c:spPr>
            <a:ln w="19050"/>
          </c:spPr>
          <c:marker>
            <c:symbol val="none"/>
          </c:marker>
          <c:xVal>
            <c:numRef>
              <c:f>'Insert 2S Data File'!$B$1906:$B$1915</c:f>
              <c:numCache>
                <c:formatCode>General</c:formatCode>
                <c:ptCount val="10"/>
              </c:numCache>
            </c:numRef>
          </c:xVal>
          <c:yVal>
            <c:numRef>
              <c:f>'Insert 2S Data File'!$A$1906:$A$1915</c:f>
              <c:numCache>
                <c:formatCode>General</c:formatCode>
                <c:ptCount val="10"/>
              </c:numCache>
            </c:numRef>
          </c:yVal>
          <c:smooth val="0"/>
        </c:ser>
        <c:dLbls>
          <c:showLegendKey val="0"/>
          <c:showVal val="0"/>
          <c:showCatName val="0"/>
          <c:showSerName val="0"/>
          <c:showPercent val="0"/>
          <c:showBubbleSize val="0"/>
        </c:dLbls>
        <c:axId val="106348544"/>
        <c:axId val="106350464"/>
      </c:scatterChart>
      <c:valAx>
        <c:axId val="106348544"/>
        <c:scaling>
          <c:orientation val="minMax"/>
          <c:max val="60"/>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06350464"/>
        <c:crosses val="autoZero"/>
        <c:crossBetween val="midCat"/>
      </c:valAx>
      <c:valAx>
        <c:axId val="106350464"/>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6348544"/>
        <c:crosses val="autoZero"/>
        <c:crossBetween val="midCat"/>
      </c:valAx>
    </c:plotArea>
    <c:plotVisOnly val="1"/>
    <c:dispBlanksAs val="gap"/>
    <c:showDLblsOverMax val="0"/>
  </c:chart>
  <c:printSettings>
    <c:headerFooter/>
    <c:pageMargins b="0.75000000000000144" l="0.70000000000000062" r="0.70000000000000062" t="0.75000000000000144"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7</a:t>
            </a:r>
          </a:p>
        </c:rich>
      </c:tx>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3S Data File'!$B$3426:$B$3718</c:f>
              <c:numCache>
                <c:formatCode>General</c:formatCode>
                <c:ptCount val="293"/>
              </c:numCache>
            </c:numRef>
          </c:xVal>
          <c:yVal>
            <c:numRef>
              <c:f>'Insert 3S Data File'!$A$3426:$A$3718</c:f>
              <c:numCache>
                <c:formatCode>General</c:formatCode>
                <c:ptCount val="293"/>
              </c:numCache>
            </c:numRef>
          </c:yVal>
          <c:smooth val="0"/>
        </c:ser>
        <c:ser>
          <c:idx val="1"/>
          <c:order val="1"/>
          <c:tx>
            <c:v>I-S</c:v>
          </c:tx>
          <c:spPr>
            <a:ln w="12700">
              <a:solidFill>
                <a:srgbClr val="FF0000"/>
              </a:solidFill>
            </a:ln>
          </c:spPr>
          <c:marker>
            <c:symbol val="none"/>
          </c:marker>
          <c:xVal>
            <c:numRef>
              <c:f>'Insert 3S Data File'!$C$3426:$C$3718</c:f>
              <c:numCache>
                <c:formatCode>General</c:formatCode>
                <c:ptCount val="293"/>
              </c:numCache>
            </c:numRef>
          </c:xVal>
          <c:yVal>
            <c:numRef>
              <c:f>'Insert 3S Data File'!$B$3426:$B$3718</c:f>
              <c:numCache>
                <c:formatCode>General</c:formatCode>
                <c:ptCount val="293"/>
              </c:numCache>
            </c:numRef>
          </c:yVal>
          <c:smooth val="0"/>
        </c:ser>
        <c:ser>
          <c:idx val="2"/>
          <c:order val="2"/>
          <c:tx>
            <c:v>T-S</c:v>
          </c:tx>
          <c:spPr>
            <a:ln w="12700">
              <a:solidFill>
                <a:srgbClr val="00B050"/>
              </a:solidFill>
            </a:ln>
          </c:spPr>
          <c:marker>
            <c:symbol val="none"/>
          </c:marker>
          <c:xVal>
            <c:numRef>
              <c:f>'Insert 3S Data File'!$C$3426:$C$3718</c:f>
              <c:numCache>
                <c:formatCode>General</c:formatCode>
                <c:ptCount val="293"/>
              </c:numCache>
            </c:numRef>
          </c:xVal>
          <c:yVal>
            <c:numRef>
              <c:f>'Insert 3S Data File'!$A$3426:$A$3718</c:f>
              <c:numCache>
                <c:formatCode>General</c:formatCode>
                <c:ptCount val="293"/>
              </c:numCache>
            </c:numRef>
          </c:yVal>
          <c:smooth val="0"/>
        </c:ser>
        <c:dLbls>
          <c:showLegendKey val="0"/>
          <c:showVal val="0"/>
          <c:showCatName val="0"/>
          <c:showSerName val="0"/>
          <c:showPercent val="0"/>
          <c:showBubbleSize val="0"/>
        </c:dLbls>
        <c:axId val="121024512"/>
        <c:axId val="121026432"/>
      </c:scatterChart>
      <c:valAx>
        <c:axId val="121024512"/>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21026432"/>
        <c:crosses val="autoZero"/>
        <c:crossBetween val="midCat"/>
      </c:valAx>
      <c:valAx>
        <c:axId val="121026432"/>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024512"/>
        <c:crosses val="autoZero"/>
        <c:crossBetween val="midCat"/>
      </c:valAx>
    </c:plotArea>
    <c:legend>
      <c:legendPos val="r"/>
      <c:layout>
        <c:manualLayout>
          <c:xMode val="edge"/>
          <c:yMode val="edge"/>
          <c:x val="0.78641655886157824"/>
          <c:y val="0.50405365995917173"/>
          <c:w val="0.18339801638637379"/>
          <c:h val="0.25115157480314959"/>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Hand - 3 Symbol</a:t>
            </a:r>
          </a:p>
        </c:rich>
      </c:tx>
      <c:layout/>
      <c:overlay val="1"/>
    </c:title>
    <c:autoTitleDeleted val="0"/>
    <c:plotArea>
      <c:layout/>
      <c:scatterChart>
        <c:scatterStyle val="lineMarker"/>
        <c:varyColors val="0"/>
        <c:ser>
          <c:idx val="0"/>
          <c:order val="0"/>
          <c:tx>
            <c:v>Right Hand</c:v>
          </c:tx>
          <c:spPr>
            <a:ln w="15875">
              <a:solidFill>
                <a:schemeClr val="accent1"/>
              </a:solidFill>
            </a:ln>
          </c:spPr>
          <c:marker>
            <c:symbol val="none"/>
          </c:marker>
          <c:xVal>
            <c:numRef>
              <c:f>'Insert 3S Data File'!$B$103:$B$1302</c:f>
              <c:numCache>
                <c:formatCode>General</c:formatCode>
                <c:ptCount val="1200"/>
              </c:numCache>
            </c:numRef>
          </c:xVal>
          <c:yVal>
            <c:numRef>
              <c:f>'Insert 3S Data File'!$A$103:$A$1302</c:f>
              <c:numCache>
                <c:formatCode>General</c:formatCode>
                <c:ptCount val="1200"/>
              </c:numCache>
            </c:numRef>
          </c:yVal>
          <c:smooth val="0"/>
        </c:ser>
        <c:ser>
          <c:idx val="1"/>
          <c:order val="1"/>
          <c:tx>
            <c:v>Fatigue</c:v>
          </c:tx>
          <c:spPr>
            <a:ln w="12700"/>
          </c:spPr>
          <c:marker>
            <c:symbol val="none"/>
          </c:marker>
          <c:xVal>
            <c:numRef>
              <c:f>'Insert 3S Data File'!$B$92:$B$101</c:f>
              <c:numCache>
                <c:formatCode>General</c:formatCode>
                <c:ptCount val="10"/>
              </c:numCache>
            </c:numRef>
          </c:xVal>
          <c:yVal>
            <c:numRef>
              <c:f>'Insert 3S Data File'!$A$92:$A$101</c:f>
              <c:numCache>
                <c:formatCode>General</c:formatCode>
                <c:ptCount val="10"/>
              </c:numCache>
            </c:numRef>
          </c:yVal>
          <c:smooth val="0"/>
        </c:ser>
        <c:dLbls>
          <c:showLegendKey val="0"/>
          <c:showVal val="0"/>
          <c:showCatName val="0"/>
          <c:showSerName val="0"/>
          <c:showPercent val="0"/>
          <c:showBubbleSize val="0"/>
        </c:dLbls>
        <c:axId val="121043968"/>
        <c:axId val="121398400"/>
      </c:scatterChart>
      <c:valAx>
        <c:axId val="121043968"/>
        <c:scaling>
          <c:orientation val="minMax"/>
          <c:max val="60"/>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1398400"/>
        <c:crosses val="autoZero"/>
        <c:crossBetween val="midCat"/>
      </c:valAx>
      <c:valAx>
        <c:axId val="121398400"/>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043968"/>
        <c:crosses val="autoZero"/>
        <c:crossBetween val="midCat"/>
      </c:valAx>
    </c:plotArea>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3</a:t>
            </a:r>
          </a:p>
        </c:rich>
      </c:tx>
      <c:layout>
        <c:manualLayout>
          <c:xMode val="edge"/>
          <c:yMode val="edge"/>
          <c:x val="0.31028443566158381"/>
          <c:y val="2.7777777777777811E-2"/>
        </c:manualLayout>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3S Data File'!$B$1305:$B$1603</c:f>
              <c:numCache>
                <c:formatCode>General</c:formatCode>
                <c:ptCount val="299"/>
              </c:numCache>
            </c:numRef>
          </c:xVal>
          <c:yVal>
            <c:numRef>
              <c:f>'Insert 3S Data File'!$A$1305:$A$1603</c:f>
              <c:numCache>
                <c:formatCode>General</c:formatCode>
                <c:ptCount val="299"/>
              </c:numCache>
            </c:numRef>
          </c:yVal>
          <c:smooth val="0"/>
        </c:ser>
        <c:ser>
          <c:idx val="1"/>
          <c:order val="1"/>
          <c:tx>
            <c:v>I-S</c:v>
          </c:tx>
          <c:spPr>
            <a:ln w="12700">
              <a:solidFill>
                <a:srgbClr val="FF0000"/>
              </a:solidFill>
            </a:ln>
          </c:spPr>
          <c:marker>
            <c:symbol val="none"/>
          </c:marker>
          <c:xVal>
            <c:numRef>
              <c:f>'Insert 3S Data File'!$C$1305:$C$1603</c:f>
              <c:numCache>
                <c:formatCode>General</c:formatCode>
                <c:ptCount val="299"/>
              </c:numCache>
            </c:numRef>
          </c:xVal>
          <c:yVal>
            <c:numRef>
              <c:f>'Insert 3S Data File'!$B$1305:$B$1603</c:f>
              <c:numCache>
                <c:formatCode>General</c:formatCode>
                <c:ptCount val="299"/>
              </c:numCache>
            </c:numRef>
          </c:yVal>
          <c:smooth val="0"/>
        </c:ser>
        <c:ser>
          <c:idx val="2"/>
          <c:order val="2"/>
          <c:tx>
            <c:v>T-S</c:v>
          </c:tx>
          <c:spPr>
            <a:ln w="12700">
              <a:solidFill>
                <a:srgbClr val="00B050"/>
              </a:solidFill>
            </a:ln>
          </c:spPr>
          <c:marker>
            <c:symbol val="none"/>
          </c:marker>
          <c:xVal>
            <c:numRef>
              <c:f>'Insert 3S Data File'!$C$1305:$C$1603</c:f>
              <c:numCache>
                <c:formatCode>General</c:formatCode>
                <c:ptCount val="299"/>
              </c:numCache>
            </c:numRef>
          </c:xVal>
          <c:yVal>
            <c:numRef>
              <c:f>'Insert 3S Data File'!$A$1305:$A$1603</c:f>
              <c:numCache>
                <c:formatCode>General</c:formatCode>
                <c:ptCount val="299"/>
              </c:numCache>
            </c:numRef>
          </c:yVal>
          <c:smooth val="0"/>
        </c:ser>
        <c:dLbls>
          <c:showLegendKey val="0"/>
          <c:showVal val="0"/>
          <c:showCatName val="0"/>
          <c:showSerName val="0"/>
          <c:showPercent val="0"/>
          <c:showBubbleSize val="0"/>
        </c:dLbls>
        <c:axId val="121436800"/>
        <c:axId val="121119488"/>
      </c:scatterChart>
      <c:valAx>
        <c:axId val="121436800"/>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21119488"/>
        <c:crosses val="autoZero"/>
        <c:crossBetween val="midCat"/>
      </c:valAx>
      <c:valAx>
        <c:axId val="12111948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436800"/>
        <c:crosses val="autoZero"/>
        <c:crossBetween val="midCat"/>
      </c:valAx>
    </c:plotArea>
    <c:legend>
      <c:legendPos val="r"/>
      <c:layout>
        <c:manualLayout>
          <c:xMode val="edge"/>
          <c:yMode val="edge"/>
          <c:x val="0.7519189305735231"/>
          <c:y val="0.50405365995917173"/>
          <c:w val="0.18339801638637379"/>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3</a:t>
            </a:r>
          </a:p>
        </c:rich>
      </c:tx>
      <c:layout>
        <c:manualLayout>
          <c:xMode val="edge"/>
          <c:yMode val="edge"/>
          <c:x val="0.34525778027746551"/>
          <c:y val="2.7777777777777811E-2"/>
        </c:manualLayout>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3S Data File'!$D$1305:$D$1603</c:f>
              <c:numCache>
                <c:formatCode>General</c:formatCode>
                <c:ptCount val="299"/>
              </c:numCache>
            </c:numRef>
          </c:xVal>
          <c:yVal>
            <c:numRef>
              <c:f>'Insert 3S Data File'!$A$1305:$A$1603</c:f>
              <c:numCache>
                <c:formatCode>General</c:formatCode>
                <c:ptCount val="299"/>
              </c:numCache>
            </c:numRef>
          </c:yVal>
          <c:smooth val="0"/>
        </c:ser>
        <c:ser>
          <c:idx val="1"/>
          <c:order val="1"/>
          <c:tx>
            <c:v>Index</c:v>
          </c:tx>
          <c:spPr>
            <a:ln w="12700">
              <a:solidFill>
                <a:srgbClr val="FF0000"/>
              </a:solidFill>
            </a:ln>
          </c:spPr>
          <c:marker>
            <c:symbol val="none"/>
          </c:marker>
          <c:xVal>
            <c:numRef>
              <c:f>'Insert 3S Data File'!$D$1305:$D$1603</c:f>
              <c:numCache>
                <c:formatCode>General</c:formatCode>
                <c:ptCount val="299"/>
              </c:numCache>
            </c:numRef>
          </c:xVal>
          <c:yVal>
            <c:numRef>
              <c:f>'Insert 3S Data File'!$B$1305:$B$1603</c:f>
              <c:numCache>
                <c:formatCode>General</c:formatCode>
                <c:ptCount val="299"/>
              </c:numCache>
            </c:numRef>
          </c:yVal>
          <c:smooth val="0"/>
        </c:ser>
        <c:ser>
          <c:idx val="2"/>
          <c:order val="2"/>
          <c:tx>
            <c:v>Small</c:v>
          </c:tx>
          <c:spPr>
            <a:ln w="12700">
              <a:solidFill>
                <a:srgbClr val="00B050"/>
              </a:solidFill>
            </a:ln>
          </c:spPr>
          <c:marker>
            <c:symbol val="none"/>
          </c:marker>
          <c:xVal>
            <c:numRef>
              <c:f>'Insert 3S Data File'!$D$1305:$D$1603</c:f>
              <c:numCache>
                <c:formatCode>General</c:formatCode>
                <c:ptCount val="299"/>
              </c:numCache>
            </c:numRef>
          </c:xVal>
          <c:yVal>
            <c:numRef>
              <c:f>'Insert 3S Data File'!$C$1305:$C$1603</c:f>
              <c:numCache>
                <c:formatCode>General</c:formatCode>
                <c:ptCount val="299"/>
              </c:numCache>
            </c:numRef>
          </c:yVal>
          <c:smooth val="0"/>
        </c:ser>
        <c:dLbls>
          <c:showLegendKey val="0"/>
          <c:showVal val="0"/>
          <c:showCatName val="0"/>
          <c:showSerName val="0"/>
          <c:showPercent val="0"/>
          <c:showBubbleSize val="0"/>
        </c:dLbls>
        <c:axId val="121137792"/>
        <c:axId val="121152256"/>
      </c:scatterChart>
      <c:valAx>
        <c:axId val="121137792"/>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1152256"/>
        <c:crosses val="autoZero"/>
        <c:crossBetween val="midCat"/>
      </c:valAx>
      <c:valAx>
        <c:axId val="121152256"/>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137792"/>
        <c:crosses val="autoZero"/>
        <c:crossBetween val="midCat"/>
      </c:valAx>
    </c:plotArea>
    <c:legend>
      <c:legendPos val="r"/>
      <c:layout>
        <c:manualLayout>
          <c:xMode val="edge"/>
          <c:yMode val="edge"/>
          <c:x val="0.71575396825396831"/>
          <c:y val="0.18923884514435738"/>
          <c:w val="0.2326587301587302"/>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7</a:t>
            </a:r>
          </a:p>
        </c:rich>
      </c:tx>
      <c:layout>
        <c:manualLayout>
          <c:xMode val="edge"/>
          <c:yMode val="edge"/>
          <c:x val="0.35319428821397331"/>
          <c:y val="2.6490066225165587E-2"/>
        </c:manualLayout>
      </c:layout>
      <c:overlay val="1"/>
    </c:title>
    <c:autoTitleDeleted val="0"/>
    <c:plotArea>
      <c:layout>
        <c:manualLayout>
          <c:layoutTarget val="inner"/>
          <c:xMode val="edge"/>
          <c:yMode val="edge"/>
          <c:x val="0.20494375703037152"/>
          <c:y val="4.9017746953816416E-2"/>
          <c:w val="0.74928258967629047"/>
          <c:h val="0.74675844327406204"/>
        </c:manualLayout>
      </c:layout>
      <c:scatterChart>
        <c:scatterStyle val="lineMarker"/>
        <c:varyColors val="0"/>
        <c:ser>
          <c:idx val="0"/>
          <c:order val="0"/>
          <c:tx>
            <c:v>Thumb</c:v>
          </c:tx>
          <c:spPr>
            <a:ln w="12700">
              <a:solidFill>
                <a:srgbClr val="4F81BD"/>
              </a:solidFill>
            </a:ln>
          </c:spPr>
          <c:marker>
            <c:symbol val="none"/>
          </c:marker>
          <c:xVal>
            <c:numRef>
              <c:f>'Insert 3S Data File'!$D$1606:$D$1904</c:f>
              <c:numCache>
                <c:formatCode>General</c:formatCode>
                <c:ptCount val="299"/>
              </c:numCache>
            </c:numRef>
          </c:xVal>
          <c:yVal>
            <c:numRef>
              <c:f>'Insert 3S Data File'!$A$1606:$A$1904</c:f>
              <c:numCache>
                <c:formatCode>General</c:formatCode>
                <c:ptCount val="299"/>
              </c:numCache>
            </c:numRef>
          </c:yVal>
          <c:smooth val="0"/>
        </c:ser>
        <c:ser>
          <c:idx val="1"/>
          <c:order val="1"/>
          <c:tx>
            <c:v>Index</c:v>
          </c:tx>
          <c:spPr>
            <a:ln w="12700">
              <a:solidFill>
                <a:srgbClr val="FF0000"/>
              </a:solidFill>
            </a:ln>
          </c:spPr>
          <c:marker>
            <c:symbol val="none"/>
          </c:marker>
          <c:xVal>
            <c:numRef>
              <c:f>'Insert 3S Data File'!$D$1606:$D$1904</c:f>
              <c:numCache>
                <c:formatCode>General</c:formatCode>
                <c:ptCount val="299"/>
              </c:numCache>
            </c:numRef>
          </c:xVal>
          <c:yVal>
            <c:numRef>
              <c:f>'Insert 3S Data File'!$B$1606:$B$1904</c:f>
              <c:numCache>
                <c:formatCode>General</c:formatCode>
                <c:ptCount val="299"/>
              </c:numCache>
            </c:numRef>
          </c:yVal>
          <c:smooth val="0"/>
        </c:ser>
        <c:ser>
          <c:idx val="2"/>
          <c:order val="2"/>
          <c:tx>
            <c:v>Small</c:v>
          </c:tx>
          <c:spPr>
            <a:ln w="12700">
              <a:solidFill>
                <a:srgbClr val="00B050"/>
              </a:solidFill>
            </a:ln>
          </c:spPr>
          <c:marker>
            <c:symbol val="none"/>
          </c:marker>
          <c:xVal>
            <c:numRef>
              <c:f>'Insert 3S Data File'!$D$1606:$D$1904</c:f>
              <c:numCache>
                <c:formatCode>General</c:formatCode>
                <c:ptCount val="299"/>
              </c:numCache>
            </c:numRef>
          </c:xVal>
          <c:yVal>
            <c:numRef>
              <c:f>'Insert 3S Data File'!$C$1606:$C$1904</c:f>
              <c:numCache>
                <c:formatCode>General</c:formatCode>
                <c:ptCount val="299"/>
              </c:numCache>
            </c:numRef>
          </c:yVal>
          <c:smooth val="0"/>
        </c:ser>
        <c:dLbls>
          <c:showLegendKey val="0"/>
          <c:showVal val="0"/>
          <c:showCatName val="0"/>
          <c:showSerName val="0"/>
          <c:showPercent val="0"/>
          <c:showBubbleSize val="0"/>
        </c:dLbls>
        <c:axId val="121322112"/>
        <c:axId val="121328384"/>
      </c:scatterChart>
      <c:valAx>
        <c:axId val="121322112"/>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21328384"/>
        <c:crosses val="autoZero"/>
        <c:crossBetween val="midCat"/>
      </c:valAx>
      <c:valAx>
        <c:axId val="121328384"/>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322112"/>
        <c:crosses val="autoZero"/>
        <c:crossBetween val="midCat"/>
      </c:valAx>
    </c:plotArea>
    <c:legend>
      <c:legendPos val="r"/>
      <c:layout>
        <c:manualLayout>
          <c:xMode val="edge"/>
          <c:yMode val="edge"/>
          <c:x val="0.73162698412698413"/>
          <c:y val="0.15949488102066769"/>
          <c:w val="0.2326587301587302"/>
          <c:h val="0.23950878656724262"/>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7</a:t>
            </a:r>
          </a:p>
        </c:rich>
      </c:tx>
      <c:layout>
        <c:manualLayout>
          <c:xMode val="edge"/>
          <c:yMode val="edge"/>
          <c:x val="0.32753324980561138"/>
          <c:y val="2.6490066225165587E-2"/>
        </c:manualLayout>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3S Data File'!$B$1606:$B$1904</c:f>
              <c:numCache>
                <c:formatCode>General</c:formatCode>
                <c:ptCount val="299"/>
              </c:numCache>
            </c:numRef>
          </c:xVal>
          <c:yVal>
            <c:numRef>
              <c:f>'Insert 3S Data File'!$A$1606:$A$1904</c:f>
              <c:numCache>
                <c:formatCode>General</c:formatCode>
                <c:ptCount val="299"/>
              </c:numCache>
            </c:numRef>
          </c:yVal>
          <c:smooth val="0"/>
        </c:ser>
        <c:ser>
          <c:idx val="1"/>
          <c:order val="1"/>
          <c:tx>
            <c:v>I-S</c:v>
          </c:tx>
          <c:spPr>
            <a:ln w="12700">
              <a:solidFill>
                <a:srgbClr val="FF0000"/>
              </a:solidFill>
            </a:ln>
          </c:spPr>
          <c:marker>
            <c:symbol val="none"/>
          </c:marker>
          <c:xVal>
            <c:numRef>
              <c:f>'Insert 3S Data File'!$C$1606:$C$1904</c:f>
              <c:numCache>
                <c:formatCode>General</c:formatCode>
                <c:ptCount val="299"/>
              </c:numCache>
            </c:numRef>
          </c:xVal>
          <c:yVal>
            <c:numRef>
              <c:f>'Insert 3S Data File'!$B$1606:$B$1904</c:f>
              <c:numCache>
                <c:formatCode>General</c:formatCode>
                <c:ptCount val="299"/>
              </c:numCache>
            </c:numRef>
          </c:yVal>
          <c:smooth val="0"/>
        </c:ser>
        <c:ser>
          <c:idx val="2"/>
          <c:order val="2"/>
          <c:tx>
            <c:v>T-S</c:v>
          </c:tx>
          <c:spPr>
            <a:ln w="12700">
              <a:solidFill>
                <a:srgbClr val="00B050"/>
              </a:solidFill>
            </a:ln>
          </c:spPr>
          <c:marker>
            <c:symbol val="none"/>
          </c:marker>
          <c:xVal>
            <c:numRef>
              <c:f>'Insert 3S Data File'!$C$1606:$C$1904</c:f>
              <c:numCache>
                <c:formatCode>General</c:formatCode>
                <c:ptCount val="299"/>
              </c:numCache>
            </c:numRef>
          </c:xVal>
          <c:yVal>
            <c:numRef>
              <c:f>'Insert 3S Data File'!$A$1606:$A$1904</c:f>
              <c:numCache>
                <c:formatCode>General</c:formatCode>
                <c:ptCount val="299"/>
              </c:numCache>
            </c:numRef>
          </c:yVal>
          <c:smooth val="0"/>
        </c:ser>
        <c:dLbls>
          <c:showLegendKey val="0"/>
          <c:showVal val="0"/>
          <c:showCatName val="0"/>
          <c:showSerName val="0"/>
          <c:showPercent val="0"/>
          <c:showBubbleSize val="0"/>
        </c:dLbls>
        <c:axId val="121367168"/>
        <c:axId val="121508608"/>
      </c:scatterChart>
      <c:valAx>
        <c:axId val="121367168"/>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21508608"/>
        <c:crosses val="autoZero"/>
        <c:crossBetween val="midCat"/>
      </c:valAx>
      <c:valAx>
        <c:axId val="12150860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21367168"/>
        <c:crosses val="autoZero"/>
        <c:crossBetween val="midCat"/>
      </c:valAx>
    </c:plotArea>
    <c:legend>
      <c:legendPos val="r"/>
      <c:layout>
        <c:manualLayout>
          <c:xMode val="edge"/>
          <c:yMode val="edge"/>
          <c:x val="0.73898231996550234"/>
          <c:y val="0.50386574194781941"/>
          <c:w val="0.18339801638637379"/>
          <c:h val="0.23950878656724262"/>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3</a:t>
            </a:r>
          </a:p>
        </c:rich>
      </c:tx>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2S Data File'!$D$3118:$D$3417</c:f>
              <c:numCache>
                <c:formatCode>General</c:formatCode>
                <c:ptCount val="300"/>
              </c:numCache>
            </c:numRef>
          </c:xVal>
          <c:yVal>
            <c:numRef>
              <c:f>'Insert 2S Data File'!$A$3118:$A$3417</c:f>
              <c:numCache>
                <c:formatCode>General</c:formatCode>
                <c:ptCount val="300"/>
              </c:numCache>
            </c:numRef>
          </c:yVal>
          <c:smooth val="0"/>
        </c:ser>
        <c:ser>
          <c:idx val="1"/>
          <c:order val="1"/>
          <c:tx>
            <c:v>Index</c:v>
          </c:tx>
          <c:spPr>
            <a:ln w="12700">
              <a:solidFill>
                <a:srgbClr val="FF0000"/>
              </a:solidFill>
            </a:ln>
          </c:spPr>
          <c:marker>
            <c:symbol val="none"/>
          </c:marker>
          <c:xVal>
            <c:numRef>
              <c:f>'Insert 2S Data File'!$D$3118:$D$3417</c:f>
              <c:numCache>
                <c:formatCode>General</c:formatCode>
                <c:ptCount val="300"/>
              </c:numCache>
            </c:numRef>
          </c:xVal>
          <c:yVal>
            <c:numRef>
              <c:f>'Insert 2S Data File'!$B$3118:$B$3417</c:f>
              <c:numCache>
                <c:formatCode>General</c:formatCode>
                <c:ptCount val="300"/>
              </c:numCache>
            </c:numRef>
          </c:yVal>
          <c:smooth val="0"/>
        </c:ser>
        <c:ser>
          <c:idx val="2"/>
          <c:order val="2"/>
          <c:tx>
            <c:v>Small</c:v>
          </c:tx>
          <c:spPr>
            <a:ln w="12700">
              <a:solidFill>
                <a:srgbClr val="00B050"/>
              </a:solidFill>
            </a:ln>
          </c:spPr>
          <c:marker>
            <c:symbol val="none"/>
          </c:marker>
          <c:xVal>
            <c:numRef>
              <c:f>'Insert 2S Data File'!$D$3118:$D$3417</c:f>
              <c:numCache>
                <c:formatCode>General</c:formatCode>
                <c:ptCount val="300"/>
              </c:numCache>
            </c:numRef>
          </c:xVal>
          <c:yVal>
            <c:numRef>
              <c:f>'Insert 2S Data File'!$C$3118:$C$3417</c:f>
              <c:numCache>
                <c:formatCode>General</c:formatCode>
                <c:ptCount val="300"/>
              </c:numCache>
            </c:numRef>
          </c:yVal>
          <c:smooth val="0"/>
        </c:ser>
        <c:dLbls>
          <c:showLegendKey val="0"/>
          <c:showVal val="0"/>
          <c:showCatName val="0"/>
          <c:showSerName val="0"/>
          <c:showPercent val="0"/>
          <c:showBubbleSize val="0"/>
        </c:dLbls>
        <c:axId val="108346752"/>
        <c:axId val="108361216"/>
      </c:scatterChart>
      <c:valAx>
        <c:axId val="108346752"/>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08361216"/>
        <c:crosses val="autoZero"/>
        <c:crossBetween val="midCat"/>
      </c:valAx>
      <c:valAx>
        <c:axId val="108361216"/>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346752"/>
        <c:crosses val="autoZero"/>
        <c:crossBetween val="midCat"/>
      </c:valAx>
    </c:plotArea>
    <c:legend>
      <c:legendPos val="r"/>
      <c:layout>
        <c:manualLayout>
          <c:xMode val="edge"/>
          <c:yMode val="edge"/>
          <c:x val="0.73956349206349348"/>
          <c:y val="0.1614610673665792"/>
          <c:w val="0.2326587301587302"/>
          <c:h val="0.25115157480314959"/>
        </c:manualLayout>
      </c:layout>
      <c:overlay val="1"/>
      <c:spPr>
        <a:solidFill>
          <a:schemeClr val="bg1"/>
        </a:solidFill>
        <a:ln>
          <a:solidFill>
            <a:schemeClr val="tx1"/>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3</a:t>
            </a:r>
          </a:p>
        </c:rich>
      </c:tx>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2S Data File'!$B$3120:$B$3417</c:f>
              <c:numCache>
                <c:formatCode>General</c:formatCode>
                <c:ptCount val="298"/>
              </c:numCache>
            </c:numRef>
          </c:xVal>
          <c:yVal>
            <c:numRef>
              <c:f>'Insert 2S Data File'!$A$3120:$A$3417</c:f>
              <c:numCache>
                <c:formatCode>General</c:formatCode>
                <c:ptCount val="298"/>
              </c:numCache>
            </c:numRef>
          </c:yVal>
          <c:smooth val="0"/>
        </c:ser>
        <c:ser>
          <c:idx val="1"/>
          <c:order val="1"/>
          <c:tx>
            <c:v>I-S</c:v>
          </c:tx>
          <c:spPr>
            <a:ln w="12700">
              <a:solidFill>
                <a:srgbClr val="FF0000"/>
              </a:solidFill>
            </a:ln>
          </c:spPr>
          <c:marker>
            <c:symbol val="none"/>
          </c:marker>
          <c:xVal>
            <c:numRef>
              <c:f>'Insert 2S Data File'!$C$3120:$C$3417</c:f>
              <c:numCache>
                <c:formatCode>General</c:formatCode>
                <c:ptCount val="298"/>
              </c:numCache>
            </c:numRef>
          </c:xVal>
          <c:yVal>
            <c:numRef>
              <c:f>'Insert 2S Data File'!$B$3120:$B$3417</c:f>
              <c:numCache>
                <c:formatCode>General</c:formatCode>
                <c:ptCount val="298"/>
              </c:numCache>
            </c:numRef>
          </c:yVal>
          <c:smooth val="0"/>
        </c:ser>
        <c:ser>
          <c:idx val="2"/>
          <c:order val="2"/>
          <c:tx>
            <c:v>T-S</c:v>
          </c:tx>
          <c:spPr>
            <a:ln w="12700">
              <a:solidFill>
                <a:srgbClr val="00B050"/>
              </a:solidFill>
            </a:ln>
          </c:spPr>
          <c:marker>
            <c:symbol val="none"/>
          </c:marker>
          <c:xVal>
            <c:numRef>
              <c:f>'Insert 2S Data File'!$C$3120:$C$3417</c:f>
              <c:numCache>
                <c:formatCode>General</c:formatCode>
                <c:ptCount val="298"/>
              </c:numCache>
            </c:numRef>
          </c:xVal>
          <c:yVal>
            <c:numRef>
              <c:f>'Insert 2S Data File'!$A$3120:$A$3417</c:f>
              <c:numCache>
                <c:formatCode>General</c:formatCode>
                <c:ptCount val="298"/>
              </c:numCache>
            </c:numRef>
          </c:yVal>
          <c:smooth val="0"/>
        </c:ser>
        <c:dLbls>
          <c:showLegendKey val="0"/>
          <c:showVal val="0"/>
          <c:showCatName val="0"/>
          <c:showSerName val="0"/>
          <c:showPercent val="0"/>
          <c:showBubbleSize val="0"/>
        </c:dLbls>
        <c:axId val="108387712"/>
        <c:axId val="108533248"/>
      </c:scatterChart>
      <c:valAx>
        <c:axId val="108387712"/>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08533248"/>
        <c:crosses val="autoZero"/>
        <c:crossBetween val="midCat"/>
        <c:minorUnit val="0.2"/>
      </c:valAx>
      <c:valAx>
        <c:axId val="10853324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387712"/>
        <c:crosses val="autoZero"/>
        <c:crossBetween val="midCat"/>
      </c:valAx>
    </c:plotArea>
    <c:legend>
      <c:legendPos val="r"/>
      <c:layout>
        <c:manualLayout>
          <c:xMode val="edge"/>
          <c:yMode val="edge"/>
          <c:x val="0.78641655886157824"/>
          <c:y val="0.51331291921843103"/>
          <c:w val="0.18339801638637379"/>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7</a:t>
            </a:r>
          </a:p>
        </c:rich>
      </c:tx>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2S Data File'!$D$3426:$D$3718</c:f>
              <c:numCache>
                <c:formatCode>General</c:formatCode>
                <c:ptCount val="293"/>
              </c:numCache>
            </c:numRef>
          </c:xVal>
          <c:yVal>
            <c:numRef>
              <c:f>'Insert 2S Data File'!$A$3426:$A$3718</c:f>
              <c:numCache>
                <c:formatCode>General</c:formatCode>
                <c:ptCount val="293"/>
              </c:numCache>
            </c:numRef>
          </c:yVal>
          <c:smooth val="0"/>
        </c:ser>
        <c:ser>
          <c:idx val="1"/>
          <c:order val="1"/>
          <c:tx>
            <c:v>Index</c:v>
          </c:tx>
          <c:spPr>
            <a:ln w="12700">
              <a:solidFill>
                <a:srgbClr val="FF0000"/>
              </a:solidFill>
            </a:ln>
          </c:spPr>
          <c:marker>
            <c:symbol val="none"/>
          </c:marker>
          <c:xVal>
            <c:numRef>
              <c:f>'Insert 2S Data File'!$D$3426:$D$3718</c:f>
              <c:numCache>
                <c:formatCode>General</c:formatCode>
                <c:ptCount val="293"/>
              </c:numCache>
            </c:numRef>
          </c:xVal>
          <c:yVal>
            <c:numRef>
              <c:f>'Insert 2S Data File'!$B$3426:$B$3718</c:f>
              <c:numCache>
                <c:formatCode>General</c:formatCode>
                <c:ptCount val="293"/>
              </c:numCache>
            </c:numRef>
          </c:yVal>
          <c:smooth val="0"/>
        </c:ser>
        <c:ser>
          <c:idx val="2"/>
          <c:order val="2"/>
          <c:tx>
            <c:v>Small</c:v>
          </c:tx>
          <c:spPr>
            <a:ln w="12700">
              <a:solidFill>
                <a:srgbClr val="00B050"/>
              </a:solidFill>
            </a:ln>
          </c:spPr>
          <c:marker>
            <c:symbol val="none"/>
          </c:marker>
          <c:xVal>
            <c:numRef>
              <c:f>'Insert 2S Data File'!$D$3426:$D$3718</c:f>
              <c:numCache>
                <c:formatCode>General</c:formatCode>
                <c:ptCount val="293"/>
              </c:numCache>
            </c:numRef>
          </c:xVal>
          <c:yVal>
            <c:numRef>
              <c:f>'Insert 2S Data File'!$C$3426:$C$3718</c:f>
              <c:numCache>
                <c:formatCode>General</c:formatCode>
                <c:ptCount val="293"/>
              </c:numCache>
            </c:numRef>
          </c:yVal>
          <c:smooth val="0"/>
        </c:ser>
        <c:dLbls>
          <c:showLegendKey val="0"/>
          <c:showVal val="0"/>
          <c:showCatName val="0"/>
          <c:showSerName val="0"/>
          <c:showPercent val="0"/>
          <c:showBubbleSize val="0"/>
        </c:dLbls>
        <c:axId val="108559744"/>
        <c:axId val="108570112"/>
      </c:scatterChart>
      <c:valAx>
        <c:axId val="108559744"/>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08570112"/>
        <c:crosses val="autoZero"/>
        <c:crossBetween val="midCat"/>
      </c:valAx>
      <c:valAx>
        <c:axId val="108570112"/>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559744"/>
        <c:crosses val="autoZero"/>
        <c:crossBetween val="midCat"/>
      </c:valAx>
    </c:plotArea>
    <c:legend>
      <c:legendPos val="r"/>
      <c:layout>
        <c:manualLayout>
          <c:xMode val="edge"/>
          <c:yMode val="edge"/>
          <c:x val="0.73162698412698413"/>
          <c:y val="0.19386847477398658"/>
          <c:w val="0.2326587301587302"/>
          <c:h val="0.25115157480314959"/>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Left Pulse 7</a:t>
            </a:r>
          </a:p>
        </c:rich>
      </c:tx>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2S Data File'!$B$3426:$B$3718</c:f>
              <c:numCache>
                <c:formatCode>General</c:formatCode>
                <c:ptCount val="293"/>
              </c:numCache>
            </c:numRef>
          </c:xVal>
          <c:yVal>
            <c:numRef>
              <c:f>'Insert 2S Data File'!$A$3426:$A$3718</c:f>
              <c:numCache>
                <c:formatCode>General</c:formatCode>
                <c:ptCount val="293"/>
              </c:numCache>
            </c:numRef>
          </c:yVal>
          <c:smooth val="0"/>
        </c:ser>
        <c:ser>
          <c:idx val="1"/>
          <c:order val="1"/>
          <c:tx>
            <c:v>I-S</c:v>
          </c:tx>
          <c:spPr>
            <a:ln w="12700">
              <a:solidFill>
                <a:srgbClr val="FF0000"/>
              </a:solidFill>
            </a:ln>
          </c:spPr>
          <c:marker>
            <c:symbol val="none"/>
          </c:marker>
          <c:xVal>
            <c:numRef>
              <c:f>'Insert 2S Data File'!$C$3426:$C$3718</c:f>
              <c:numCache>
                <c:formatCode>General</c:formatCode>
                <c:ptCount val="293"/>
              </c:numCache>
            </c:numRef>
          </c:xVal>
          <c:yVal>
            <c:numRef>
              <c:f>'Insert 2S Data File'!$B$3426:$B$3718</c:f>
              <c:numCache>
                <c:formatCode>General</c:formatCode>
                <c:ptCount val="293"/>
              </c:numCache>
            </c:numRef>
          </c:yVal>
          <c:smooth val="0"/>
        </c:ser>
        <c:ser>
          <c:idx val="2"/>
          <c:order val="2"/>
          <c:tx>
            <c:v>T-S</c:v>
          </c:tx>
          <c:spPr>
            <a:ln w="12700">
              <a:solidFill>
                <a:srgbClr val="00B050"/>
              </a:solidFill>
            </a:ln>
          </c:spPr>
          <c:marker>
            <c:symbol val="none"/>
          </c:marker>
          <c:xVal>
            <c:numRef>
              <c:f>'Insert 2S Data File'!$C$3426:$C$3718</c:f>
              <c:numCache>
                <c:formatCode>General</c:formatCode>
                <c:ptCount val="293"/>
              </c:numCache>
            </c:numRef>
          </c:xVal>
          <c:yVal>
            <c:numRef>
              <c:f>'Insert 2S Data File'!$A$3426:$A$3718</c:f>
              <c:numCache>
                <c:formatCode>General</c:formatCode>
                <c:ptCount val="293"/>
              </c:numCache>
            </c:numRef>
          </c:yVal>
          <c:smooth val="0"/>
        </c:ser>
        <c:dLbls>
          <c:showLegendKey val="0"/>
          <c:showVal val="0"/>
          <c:showCatName val="0"/>
          <c:showSerName val="0"/>
          <c:showPercent val="0"/>
          <c:showBubbleSize val="0"/>
        </c:dLbls>
        <c:axId val="118703616"/>
        <c:axId val="118705536"/>
      </c:scatterChart>
      <c:valAx>
        <c:axId val="118703616"/>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18705536"/>
        <c:crosses val="autoZero"/>
        <c:crossBetween val="midCat"/>
      </c:valAx>
      <c:valAx>
        <c:axId val="118705536"/>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18703616"/>
        <c:crosses val="autoZero"/>
        <c:crossBetween val="midCat"/>
      </c:valAx>
    </c:plotArea>
    <c:legend>
      <c:legendPos val="r"/>
      <c:layout>
        <c:manualLayout>
          <c:xMode val="edge"/>
          <c:yMode val="edge"/>
          <c:x val="0.78641655886157824"/>
          <c:y val="0.50405365995917173"/>
          <c:w val="0.18339801638637379"/>
          <c:h val="0.25115157480314959"/>
        </c:manualLayout>
      </c:layout>
      <c:overlay val="1"/>
      <c:spPr>
        <a:solidFill>
          <a:sysClr val="window" lastClr="FFFFFF"/>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Hand - 2 Symbol</a:t>
            </a:r>
          </a:p>
        </c:rich>
      </c:tx>
      <c:layout/>
      <c:overlay val="1"/>
    </c:title>
    <c:autoTitleDeleted val="0"/>
    <c:plotArea>
      <c:layout/>
      <c:scatterChart>
        <c:scatterStyle val="lineMarker"/>
        <c:varyColors val="0"/>
        <c:ser>
          <c:idx val="0"/>
          <c:order val="0"/>
          <c:tx>
            <c:v>Right Hand</c:v>
          </c:tx>
          <c:spPr>
            <a:ln w="15875">
              <a:solidFill>
                <a:schemeClr val="accent1"/>
              </a:solidFill>
            </a:ln>
          </c:spPr>
          <c:marker>
            <c:symbol val="none"/>
          </c:marker>
          <c:xVal>
            <c:numRef>
              <c:f>'Insert 2S Data File'!$B$103:$B$1302</c:f>
              <c:numCache>
                <c:formatCode>General</c:formatCode>
                <c:ptCount val="1200"/>
              </c:numCache>
            </c:numRef>
          </c:xVal>
          <c:yVal>
            <c:numRef>
              <c:f>'Insert 2S Data File'!$A$103:$A$1302</c:f>
              <c:numCache>
                <c:formatCode>General</c:formatCode>
                <c:ptCount val="1200"/>
              </c:numCache>
            </c:numRef>
          </c:yVal>
          <c:smooth val="0"/>
        </c:ser>
        <c:ser>
          <c:idx val="1"/>
          <c:order val="1"/>
          <c:tx>
            <c:v>Fatigue</c:v>
          </c:tx>
          <c:spPr>
            <a:ln w="12700"/>
          </c:spPr>
          <c:marker>
            <c:symbol val="none"/>
          </c:marker>
          <c:xVal>
            <c:numRef>
              <c:f>'Insert 2S Data File'!$B$92:$B$101</c:f>
              <c:numCache>
                <c:formatCode>General</c:formatCode>
                <c:ptCount val="10"/>
              </c:numCache>
            </c:numRef>
          </c:xVal>
          <c:yVal>
            <c:numRef>
              <c:f>'Insert 2S Data File'!$A$92:$A$101</c:f>
              <c:numCache>
                <c:formatCode>General</c:formatCode>
                <c:ptCount val="10"/>
              </c:numCache>
            </c:numRef>
          </c:yVal>
          <c:smooth val="0"/>
        </c:ser>
        <c:dLbls>
          <c:showLegendKey val="0"/>
          <c:showVal val="0"/>
          <c:showCatName val="0"/>
          <c:showSerName val="0"/>
          <c:showPercent val="0"/>
          <c:showBubbleSize val="0"/>
        </c:dLbls>
        <c:axId val="108729088"/>
        <c:axId val="108731008"/>
      </c:scatterChart>
      <c:valAx>
        <c:axId val="108729088"/>
        <c:scaling>
          <c:orientation val="minMax"/>
          <c:max val="60"/>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08731008"/>
        <c:crosses val="autoZero"/>
        <c:crossBetween val="midCat"/>
      </c:valAx>
      <c:valAx>
        <c:axId val="10873100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729088"/>
        <c:crosses val="autoZero"/>
        <c:crossBetween val="midCat"/>
      </c:valAx>
    </c:plotArea>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3</a:t>
            </a:r>
          </a:p>
        </c:rich>
      </c:tx>
      <c:layout>
        <c:manualLayout>
          <c:xMode val="edge"/>
          <c:yMode val="edge"/>
          <c:x val="0.31028443566158381"/>
          <c:y val="2.7777777777777811E-2"/>
        </c:manualLayout>
      </c:layout>
      <c:overlay val="1"/>
    </c:title>
    <c:autoTitleDeleted val="0"/>
    <c:plotArea>
      <c:layout/>
      <c:scatterChart>
        <c:scatterStyle val="lineMarker"/>
        <c:varyColors val="0"/>
        <c:ser>
          <c:idx val="0"/>
          <c:order val="0"/>
          <c:tx>
            <c:v>T-I</c:v>
          </c:tx>
          <c:spPr>
            <a:ln w="12700">
              <a:solidFill>
                <a:srgbClr val="4F81BD"/>
              </a:solidFill>
            </a:ln>
          </c:spPr>
          <c:marker>
            <c:symbol val="none"/>
          </c:marker>
          <c:xVal>
            <c:numRef>
              <c:f>'Insert 2S Data File'!$B$1305:$B$1603</c:f>
              <c:numCache>
                <c:formatCode>General</c:formatCode>
                <c:ptCount val="299"/>
              </c:numCache>
            </c:numRef>
          </c:xVal>
          <c:yVal>
            <c:numRef>
              <c:f>'Insert 2S Data File'!$A$1305:$A$1603</c:f>
              <c:numCache>
                <c:formatCode>General</c:formatCode>
                <c:ptCount val="299"/>
              </c:numCache>
            </c:numRef>
          </c:yVal>
          <c:smooth val="0"/>
        </c:ser>
        <c:ser>
          <c:idx val="1"/>
          <c:order val="1"/>
          <c:tx>
            <c:v>I-S</c:v>
          </c:tx>
          <c:spPr>
            <a:ln w="12700">
              <a:solidFill>
                <a:srgbClr val="FF0000"/>
              </a:solidFill>
            </a:ln>
          </c:spPr>
          <c:marker>
            <c:symbol val="none"/>
          </c:marker>
          <c:xVal>
            <c:numRef>
              <c:f>'Insert 2S Data File'!$C$1305:$C$1603</c:f>
              <c:numCache>
                <c:formatCode>General</c:formatCode>
                <c:ptCount val="299"/>
              </c:numCache>
            </c:numRef>
          </c:xVal>
          <c:yVal>
            <c:numRef>
              <c:f>'Insert 2S Data File'!$B$1305:$B$1603</c:f>
              <c:numCache>
                <c:formatCode>General</c:formatCode>
                <c:ptCount val="299"/>
              </c:numCache>
            </c:numRef>
          </c:yVal>
          <c:smooth val="0"/>
        </c:ser>
        <c:ser>
          <c:idx val="2"/>
          <c:order val="2"/>
          <c:tx>
            <c:v>T-S</c:v>
          </c:tx>
          <c:spPr>
            <a:ln w="12700">
              <a:solidFill>
                <a:srgbClr val="00B050"/>
              </a:solidFill>
            </a:ln>
          </c:spPr>
          <c:marker>
            <c:symbol val="none"/>
          </c:marker>
          <c:xVal>
            <c:numRef>
              <c:f>'Insert 2S Data File'!$C$1305:$C$1603</c:f>
              <c:numCache>
                <c:formatCode>General</c:formatCode>
                <c:ptCount val="299"/>
              </c:numCache>
            </c:numRef>
          </c:xVal>
          <c:yVal>
            <c:numRef>
              <c:f>'Insert 2S Data File'!$A$1305:$A$1603</c:f>
              <c:numCache>
                <c:formatCode>General</c:formatCode>
                <c:ptCount val="299"/>
              </c:numCache>
            </c:numRef>
          </c:yVal>
          <c:smooth val="0"/>
        </c:ser>
        <c:dLbls>
          <c:showLegendKey val="0"/>
          <c:showVal val="0"/>
          <c:showCatName val="0"/>
          <c:showSerName val="0"/>
          <c:showPercent val="0"/>
          <c:showBubbleSize val="0"/>
        </c:dLbls>
        <c:axId val="108773760"/>
        <c:axId val="108775680"/>
      </c:scatterChart>
      <c:valAx>
        <c:axId val="108773760"/>
        <c:scaling>
          <c:orientation val="minMax"/>
          <c:min val="0"/>
        </c:scaling>
        <c:delete val="0"/>
        <c:axPos val="b"/>
        <c:title>
          <c:tx>
            <c:rich>
              <a:bodyPr/>
              <a:lstStyle/>
              <a:p>
                <a:pPr>
                  <a:defRPr/>
                </a:pPr>
                <a:r>
                  <a:rPr lang="en-US"/>
                  <a:t>Applied Force (kg-f)</a:t>
                </a:r>
              </a:p>
            </c:rich>
          </c:tx>
          <c:layout/>
          <c:overlay val="0"/>
        </c:title>
        <c:numFmt formatCode="General" sourceLinked="1"/>
        <c:majorTickMark val="out"/>
        <c:minorTickMark val="none"/>
        <c:tickLblPos val="nextTo"/>
        <c:crossAx val="108775680"/>
        <c:crosses val="autoZero"/>
        <c:crossBetween val="midCat"/>
      </c:valAx>
      <c:valAx>
        <c:axId val="108775680"/>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773760"/>
        <c:crosses val="autoZero"/>
        <c:crossBetween val="midCat"/>
      </c:valAx>
    </c:plotArea>
    <c:legend>
      <c:legendPos val="r"/>
      <c:layout>
        <c:manualLayout>
          <c:xMode val="edge"/>
          <c:yMode val="edge"/>
          <c:x val="0.7519189305735231"/>
          <c:y val="0.50405365995917173"/>
          <c:w val="0.18339801638637379"/>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Right Pulse 3</a:t>
            </a:r>
          </a:p>
        </c:rich>
      </c:tx>
      <c:layout>
        <c:manualLayout>
          <c:xMode val="edge"/>
          <c:yMode val="edge"/>
          <c:x val="0.34525778027746551"/>
          <c:y val="2.7777777777777811E-2"/>
        </c:manualLayout>
      </c:layout>
      <c:overlay val="1"/>
    </c:title>
    <c:autoTitleDeleted val="0"/>
    <c:plotArea>
      <c:layout/>
      <c:scatterChart>
        <c:scatterStyle val="lineMarker"/>
        <c:varyColors val="0"/>
        <c:ser>
          <c:idx val="0"/>
          <c:order val="0"/>
          <c:tx>
            <c:v>Thumb</c:v>
          </c:tx>
          <c:spPr>
            <a:ln w="12700">
              <a:solidFill>
                <a:srgbClr val="4F81BD"/>
              </a:solidFill>
            </a:ln>
          </c:spPr>
          <c:marker>
            <c:symbol val="none"/>
          </c:marker>
          <c:xVal>
            <c:numRef>
              <c:f>'Insert 2S Data File'!$D$1305:$D$1603</c:f>
              <c:numCache>
                <c:formatCode>General</c:formatCode>
                <c:ptCount val="299"/>
              </c:numCache>
            </c:numRef>
          </c:xVal>
          <c:yVal>
            <c:numRef>
              <c:f>'Insert 2S Data File'!$A$1305:$A$1603</c:f>
              <c:numCache>
                <c:formatCode>General</c:formatCode>
                <c:ptCount val="299"/>
              </c:numCache>
            </c:numRef>
          </c:yVal>
          <c:smooth val="0"/>
        </c:ser>
        <c:ser>
          <c:idx val="1"/>
          <c:order val="1"/>
          <c:tx>
            <c:v>Index</c:v>
          </c:tx>
          <c:spPr>
            <a:ln w="12700">
              <a:solidFill>
                <a:srgbClr val="FF0000"/>
              </a:solidFill>
            </a:ln>
          </c:spPr>
          <c:marker>
            <c:symbol val="none"/>
          </c:marker>
          <c:xVal>
            <c:numRef>
              <c:f>'Insert 2S Data File'!$D$1305:$D$1603</c:f>
              <c:numCache>
                <c:formatCode>General</c:formatCode>
                <c:ptCount val="299"/>
              </c:numCache>
            </c:numRef>
          </c:xVal>
          <c:yVal>
            <c:numRef>
              <c:f>'Insert 2S Data File'!$B$1305:$B$1603</c:f>
              <c:numCache>
                <c:formatCode>General</c:formatCode>
                <c:ptCount val="299"/>
              </c:numCache>
            </c:numRef>
          </c:yVal>
          <c:smooth val="0"/>
        </c:ser>
        <c:ser>
          <c:idx val="2"/>
          <c:order val="2"/>
          <c:tx>
            <c:v>Small</c:v>
          </c:tx>
          <c:spPr>
            <a:ln w="12700">
              <a:solidFill>
                <a:srgbClr val="00B050"/>
              </a:solidFill>
            </a:ln>
          </c:spPr>
          <c:marker>
            <c:symbol val="none"/>
          </c:marker>
          <c:xVal>
            <c:numRef>
              <c:f>'Insert 2S Data File'!$D$1305:$D$1603</c:f>
              <c:numCache>
                <c:formatCode>General</c:formatCode>
                <c:ptCount val="299"/>
              </c:numCache>
            </c:numRef>
          </c:xVal>
          <c:yVal>
            <c:numRef>
              <c:f>'Insert 2S Data File'!$C$1305:$C$1603</c:f>
              <c:numCache>
                <c:formatCode>General</c:formatCode>
                <c:ptCount val="299"/>
              </c:numCache>
            </c:numRef>
          </c:yVal>
          <c:smooth val="0"/>
        </c:ser>
        <c:dLbls>
          <c:showLegendKey val="0"/>
          <c:showVal val="0"/>
          <c:showCatName val="0"/>
          <c:showSerName val="0"/>
          <c:showPercent val="0"/>
          <c:showBubbleSize val="0"/>
        </c:dLbls>
        <c:axId val="108869888"/>
        <c:axId val="108888448"/>
      </c:scatterChart>
      <c:valAx>
        <c:axId val="108869888"/>
        <c:scaling>
          <c:orientation val="minMax"/>
          <c:min val="0"/>
        </c:scaling>
        <c:delete val="0"/>
        <c:axPos val="b"/>
        <c:title>
          <c:tx>
            <c:rich>
              <a:bodyPr/>
              <a:lstStyle/>
              <a:p>
                <a:pPr>
                  <a:defRPr/>
                </a:pPr>
                <a:r>
                  <a:rPr lang="en-US"/>
                  <a:t>Elapsed Time (sec)</a:t>
                </a:r>
              </a:p>
            </c:rich>
          </c:tx>
          <c:layout/>
          <c:overlay val="0"/>
        </c:title>
        <c:numFmt formatCode="General" sourceLinked="1"/>
        <c:majorTickMark val="out"/>
        <c:minorTickMark val="none"/>
        <c:tickLblPos val="nextTo"/>
        <c:crossAx val="108888448"/>
        <c:crosses val="autoZero"/>
        <c:crossBetween val="midCat"/>
      </c:valAx>
      <c:valAx>
        <c:axId val="108888448"/>
        <c:scaling>
          <c:orientation val="minMax"/>
          <c:min val="0"/>
        </c:scaling>
        <c:delete val="0"/>
        <c:axPos val="l"/>
        <c:majorGridlines/>
        <c:title>
          <c:tx>
            <c:rich>
              <a:bodyPr rot="-5400000" vert="horz"/>
              <a:lstStyle/>
              <a:p>
                <a:pPr>
                  <a:defRPr/>
                </a:pPr>
                <a:r>
                  <a:rPr lang="en-US"/>
                  <a:t>Applied Force (kg-f)</a:t>
                </a:r>
              </a:p>
            </c:rich>
          </c:tx>
          <c:layout/>
          <c:overlay val="0"/>
        </c:title>
        <c:numFmt formatCode="General" sourceLinked="1"/>
        <c:majorTickMark val="out"/>
        <c:minorTickMark val="none"/>
        <c:tickLblPos val="nextTo"/>
        <c:crossAx val="108869888"/>
        <c:crosses val="autoZero"/>
        <c:crossBetween val="midCat"/>
      </c:valAx>
    </c:plotArea>
    <c:legend>
      <c:legendPos val="r"/>
      <c:layout>
        <c:manualLayout>
          <c:xMode val="edge"/>
          <c:yMode val="edge"/>
          <c:x val="0.71575396825396831"/>
          <c:y val="0.18923884514435738"/>
          <c:w val="0.2326587301587302"/>
          <c:h val="0.25115157480314959"/>
        </c:manualLayout>
      </c:layout>
      <c:overlay val="1"/>
      <c:spPr>
        <a:solidFill>
          <a:schemeClr val="bg1"/>
        </a:solidFill>
        <a:ln>
          <a:solidFill>
            <a:sysClr val="windowText" lastClr="000000"/>
          </a:solidFill>
        </a:ln>
      </c:spPr>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2.png"/><Relationship Id="rId18" Type="http://schemas.openxmlformats.org/officeDocument/2006/relationships/chart" Target="../charts/chart15.xml"/><Relationship Id="rId26" Type="http://schemas.openxmlformats.org/officeDocument/2006/relationships/chart" Target="../charts/chart23.xml"/><Relationship Id="rId3" Type="http://schemas.openxmlformats.org/officeDocument/2006/relationships/chart" Target="../charts/chart2.xml"/><Relationship Id="rId21" Type="http://schemas.openxmlformats.org/officeDocument/2006/relationships/chart" Target="../charts/chart18.xml"/><Relationship Id="rId7" Type="http://schemas.openxmlformats.org/officeDocument/2006/relationships/chart" Target="../charts/chart6.xml"/><Relationship Id="rId12" Type="http://schemas.openxmlformats.org/officeDocument/2006/relationships/chart" Target="../charts/chart11.xml"/><Relationship Id="rId17" Type="http://schemas.openxmlformats.org/officeDocument/2006/relationships/image" Target="../media/image3.png"/><Relationship Id="rId25" Type="http://schemas.openxmlformats.org/officeDocument/2006/relationships/chart" Target="../charts/chart22.xml"/><Relationship Id="rId2" Type="http://schemas.openxmlformats.org/officeDocument/2006/relationships/chart" Target="../charts/chart1.xml"/><Relationship Id="rId16" Type="http://schemas.openxmlformats.org/officeDocument/2006/relationships/chart" Target="../charts/chart14.xml"/><Relationship Id="rId20" Type="http://schemas.openxmlformats.org/officeDocument/2006/relationships/chart" Target="../charts/chart17.xml"/><Relationship Id="rId1" Type="http://schemas.openxmlformats.org/officeDocument/2006/relationships/image" Target="../media/image1.jpeg"/><Relationship Id="rId6" Type="http://schemas.openxmlformats.org/officeDocument/2006/relationships/chart" Target="../charts/chart5.xml"/><Relationship Id="rId11" Type="http://schemas.openxmlformats.org/officeDocument/2006/relationships/chart" Target="../charts/chart10.xml"/><Relationship Id="rId24" Type="http://schemas.openxmlformats.org/officeDocument/2006/relationships/chart" Target="../charts/chart21.xml"/><Relationship Id="rId5" Type="http://schemas.openxmlformats.org/officeDocument/2006/relationships/chart" Target="../charts/chart4.xml"/><Relationship Id="rId15" Type="http://schemas.openxmlformats.org/officeDocument/2006/relationships/chart" Target="../charts/chart13.xml"/><Relationship Id="rId23" Type="http://schemas.openxmlformats.org/officeDocument/2006/relationships/chart" Target="../charts/chart20.xml"/><Relationship Id="rId28" Type="http://schemas.openxmlformats.org/officeDocument/2006/relationships/chart" Target="../charts/chart25.xml"/><Relationship Id="rId10" Type="http://schemas.openxmlformats.org/officeDocument/2006/relationships/chart" Target="../charts/chart9.xml"/><Relationship Id="rId19" Type="http://schemas.openxmlformats.org/officeDocument/2006/relationships/chart" Target="../charts/chart16.xml"/><Relationship Id="rId4" Type="http://schemas.openxmlformats.org/officeDocument/2006/relationships/chart" Target="../charts/chart3.xml"/><Relationship Id="rId9" Type="http://schemas.openxmlformats.org/officeDocument/2006/relationships/chart" Target="../charts/chart8.xml"/><Relationship Id="rId14" Type="http://schemas.openxmlformats.org/officeDocument/2006/relationships/chart" Target="../charts/chart12.xml"/><Relationship Id="rId22" Type="http://schemas.openxmlformats.org/officeDocument/2006/relationships/chart" Target="../charts/chart19.xml"/><Relationship Id="rId27"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0</xdr:col>
      <xdr:colOff>28575</xdr:colOff>
      <xdr:row>4</xdr:row>
      <xdr:rowOff>57150</xdr:rowOff>
    </xdr:from>
    <xdr:to>
      <xdr:col>5</xdr:col>
      <xdr:colOff>323850</xdr:colOff>
      <xdr:row>10</xdr:row>
      <xdr:rowOff>47625</xdr:rowOff>
    </xdr:to>
    <xdr:sp macro="" textlink="">
      <xdr:nvSpPr>
        <xdr:cNvPr id="6150" name="Rectangle 6"/>
        <xdr:cNvSpPr>
          <a:spLocks noChangeArrowheads="1"/>
        </xdr:cNvSpPr>
      </xdr:nvSpPr>
      <xdr:spPr bwMode="auto">
        <a:xfrm>
          <a:off x="28575" y="704850"/>
          <a:ext cx="3105150" cy="1095375"/>
        </a:xfrm>
        <a:prstGeom prst="rect">
          <a:avLst/>
        </a:prstGeom>
        <a:noFill/>
        <a:ln w="9525">
          <a:solidFill>
            <a:srgbClr val="0000FF"/>
          </a:solidFill>
          <a:miter lim="800000"/>
          <a:headEnd/>
          <a:tailEnd/>
        </a:ln>
      </xdr:spPr>
    </xdr:sp>
    <xdr:clientData/>
  </xdr:twoCellAnchor>
  <xdr:twoCellAnchor>
    <xdr:from>
      <xdr:col>0</xdr:col>
      <xdr:colOff>47625</xdr:colOff>
      <xdr:row>45</xdr:row>
      <xdr:rowOff>28574</xdr:rowOff>
    </xdr:from>
    <xdr:to>
      <xdr:col>10</xdr:col>
      <xdr:colOff>419100</xdr:colOff>
      <xdr:row>48</xdr:row>
      <xdr:rowOff>38100</xdr:rowOff>
    </xdr:to>
    <xdr:sp macro="" textlink="">
      <xdr:nvSpPr>
        <xdr:cNvPr id="21" name="Text Box 21"/>
        <xdr:cNvSpPr txBox="1">
          <a:spLocks noChangeArrowheads="1"/>
        </xdr:cNvSpPr>
      </xdr:nvSpPr>
      <xdr:spPr bwMode="auto">
        <a:xfrm>
          <a:off x="47625" y="7372349"/>
          <a:ext cx="6334125" cy="495301"/>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800" b="0" i="1" strike="noStrike">
              <a:solidFill>
                <a:srgbClr val="000000"/>
              </a:solidFill>
              <a:latin typeface="Arial"/>
              <a:cs typeface="Arial"/>
            </a:rPr>
            <a:t>The results of these biomechanical screening</a:t>
          </a:r>
          <a:r>
            <a:rPr lang="en-US" sz="800" b="0" i="1" strike="noStrike" baseline="0">
              <a:solidFill>
                <a:srgbClr val="000000"/>
              </a:solidFill>
              <a:latin typeface="Arial"/>
              <a:cs typeface="Arial"/>
            </a:rPr>
            <a:t> tests provide a measure of the functionality capabilities of the test subject based on numerical patterns.  The results derived from this screen are intended as an indication of functionality performance only.  No medical diagnosis is intended or implied.   The higher the Normal  Probability score, the greater the probability that the person exhibits patterns consistent with normal hand functionality.   </a:t>
          </a:r>
        </a:p>
      </xdr:txBody>
    </xdr:sp>
    <xdr:clientData/>
  </xdr:twoCellAnchor>
  <xdr:twoCellAnchor>
    <xdr:from>
      <xdr:col>5</xdr:col>
      <xdr:colOff>400050</xdr:colOff>
      <xdr:row>4</xdr:row>
      <xdr:rowOff>57150</xdr:rowOff>
    </xdr:from>
    <xdr:to>
      <xdr:col>10</xdr:col>
      <xdr:colOff>419100</xdr:colOff>
      <xdr:row>10</xdr:row>
      <xdr:rowOff>47625</xdr:rowOff>
    </xdr:to>
    <xdr:sp macro="" textlink="">
      <xdr:nvSpPr>
        <xdr:cNvPr id="25" name="Rectangle 6"/>
        <xdr:cNvSpPr>
          <a:spLocks noChangeArrowheads="1"/>
        </xdr:cNvSpPr>
      </xdr:nvSpPr>
      <xdr:spPr bwMode="auto">
        <a:xfrm>
          <a:off x="3533775" y="704850"/>
          <a:ext cx="2847975" cy="971550"/>
        </a:xfrm>
        <a:prstGeom prst="rect">
          <a:avLst/>
        </a:prstGeom>
        <a:noFill/>
        <a:ln w="9525">
          <a:solidFill>
            <a:srgbClr val="0000FF"/>
          </a:solidFill>
          <a:miter lim="800000"/>
          <a:headEnd/>
          <a:tailEnd/>
        </a:ln>
      </xdr:spPr>
    </xdr:sp>
    <xdr:clientData/>
  </xdr:twoCellAnchor>
  <xdr:twoCellAnchor>
    <xdr:from>
      <xdr:col>0</xdr:col>
      <xdr:colOff>28575</xdr:colOff>
      <xdr:row>10</xdr:row>
      <xdr:rowOff>95250</xdr:rowOff>
    </xdr:from>
    <xdr:to>
      <xdr:col>10</xdr:col>
      <xdr:colOff>419100</xdr:colOff>
      <xdr:row>45</xdr:row>
      <xdr:rowOff>19050</xdr:rowOff>
    </xdr:to>
    <xdr:sp macro="" textlink="">
      <xdr:nvSpPr>
        <xdr:cNvPr id="33" name="Rectangle 33"/>
        <xdr:cNvSpPr>
          <a:spLocks noChangeArrowheads="1"/>
        </xdr:cNvSpPr>
      </xdr:nvSpPr>
      <xdr:spPr bwMode="auto">
        <a:xfrm>
          <a:off x="28575" y="1724025"/>
          <a:ext cx="6353175" cy="5638800"/>
        </a:xfrm>
        <a:prstGeom prst="rect">
          <a:avLst/>
        </a:prstGeom>
        <a:noFill/>
        <a:ln w="9525">
          <a:solidFill>
            <a:srgbClr val="0000FF"/>
          </a:solidFill>
          <a:miter lim="800000"/>
          <a:headEnd/>
          <a:tailEnd/>
        </a:ln>
      </xdr:spPr>
    </xdr:sp>
    <xdr:clientData/>
  </xdr:twoCellAnchor>
  <xdr:twoCellAnchor>
    <xdr:from>
      <xdr:col>0</xdr:col>
      <xdr:colOff>0</xdr:colOff>
      <xdr:row>53</xdr:row>
      <xdr:rowOff>1</xdr:rowOff>
    </xdr:from>
    <xdr:to>
      <xdr:col>10</xdr:col>
      <xdr:colOff>381000</xdr:colOff>
      <xdr:row>64</xdr:row>
      <xdr:rowOff>47626</xdr:rowOff>
    </xdr:to>
    <xdr:sp macro="" textlink="">
      <xdr:nvSpPr>
        <xdr:cNvPr id="34" name="Text Box 21"/>
        <xdr:cNvSpPr txBox="1">
          <a:spLocks noChangeArrowheads="1"/>
        </xdr:cNvSpPr>
      </xdr:nvSpPr>
      <xdr:spPr bwMode="auto">
        <a:xfrm>
          <a:off x="0" y="9105901"/>
          <a:ext cx="6343650" cy="1828800"/>
        </a:xfrm>
        <a:prstGeom prst="rect">
          <a:avLst/>
        </a:prstGeom>
        <a:solidFill>
          <a:srgbClr val="FFFFFF"/>
        </a:solidFill>
        <a:ln w="9525">
          <a:noFill/>
          <a:miter lim="800000"/>
          <a:headEnd/>
          <a:tailEnd/>
        </a:ln>
      </xdr:spPr>
      <xdr:txBody>
        <a:bodyPr vertOverflow="clip" wrap="square" lIns="27432" tIns="22860" rIns="0" bIns="0" anchor="t" upright="1"/>
        <a:lstStyle/>
        <a:p>
          <a:pPr algn="l" rtl="0">
            <a:defRPr sz="1000"/>
          </a:pPr>
          <a:r>
            <a:rPr lang="en-US" sz="1000" b="0" i="1" strike="noStrike">
              <a:solidFill>
                <a:srgbClr val="000000"/>
              </a:solidFill>
              <a:latin typeface="Arial"/>
              <a:cs typeface="Arial"/>
            </a:rPr>
            <a:t>The applied forces exerted by the thumb, index and small fingers are displayed below as a function of the elapsed time during the tests.  The test is asymmetric, requiring the participant to squeeze and hold the sensor for two seconds, then relax for one second.  This is repeated for 60 seconds, collecting 20 pulses for each hand, twice.  </a:t>
          </a:r>
          <a:r>
            <a:rPr lang="en-US" sz="1000" b="0" i="1" strike="noStrike" baseline="0">
              <a:solidFill>
                <a:srgbClr val="000000"/>
              </a:solidFill>
              <a:latin typeface="Arial"/>
              <a:cs typeface="Arial"/>
            </a:rPr>
            <a:t>Each finger/thumb is measured simultaneously using independent load cells.  </a:t>
          </a:r>
        </a:p>
        <a:p>
          <a:pPr algn="l" rtl="0">
            <a:defRPr sz="1000"/>
          </a:pPr>
          <a:endParaRPr lang="en-US" sz="1000" b="0" i="1" strike="noStrike" baseline="0">
            <a:solidFill>
              <a:srgbClr val="000000"/>
            </a:solidFill>
            <a:latin typeface="Arial"/>
            <a:cs typeface="Arial"/>
          </a:endParaRPr>
        </a:p>
        <a:p>
          <a:pPr algn="l" rtl="0">
            <a:defRPr sz="1000"/>
          </a:pPr>
          <a:r>
            <a:rPr lang="en-US" sz="1000" b="0" i="1" strike="noStrike" baseline="0">
              <a:solidFill>
                <a:srgbClr val="000000"/>
              </a:solidFill>
              <a:latin typeface="Arial"/>
              <a:cs typeface="Arial"/>
            </a:rPr>
            <a:t>The first graph represents the data expected for a normal functioning hand.  Some of the traits which are tested during the analysis are:</a:t>
          </a:r>
        </a:p>
        <a:p>
          <a:pPr algn="l" rtl="0">
            <a:defRPr sz="1000"/>
          </a:pPr>
          <a:r>
            <a:rPr lang="en-US" sz="1000" b="0" i="1" strike="noStrike" baseline="0">
              <a:solidFill>
                <a:srgbClr val="000000"/>
              </a:solidFill>
              <a:latin typeface="Arial"/>
              <a:cs typeface="Arial"/>
            </a:rPr>
            <a:t>	Is the baseline steady?</a:t>
          </a:r>
        </a:p>
        <a:p>
          <a:pPr algn="l" rtl="0">
            <a:defRPr sz="1000"/>
          </a:pPr>
          <a:r>
            <a:rPr lang="en-US" sz="1000" b="0" i="1" strike="noStrike" baseline="0">
              <a:solidFill>
                <a:srgbClr val="000000"/>
              </a:solidFill>
              <a:latin typeface="Arial"/>
              <a:cs typeface="Arial"/>
            </a:rPr>
            <a:t>	Does the applied force show a uniform fatigue rate?  (poor exertion by the subject results in a 		flat decay rate)</a:t>
          </a:r>
        </a:p>
        <a:p>
          <a:pPr algn="l" rtl="0">
            <a:defRPr sz="1000"/>
          </a:pPr>
          <a:r>
            <a:rPr lang="en-US" sz="1000" b="0" i="1" strike="noStrike" baseline="0">
              <a:solidFill>
                <a:srgbClr val="000000"/>
              </a:solidFill>
              <a:latin typeface="Arial"/>
              <a:cs typeface="Arial"/>
            </a:rPr>
            <a:t>	Are the pulse shapes uniform?</a:t>
          </a:r>
        </a:p>
        <a:p>
          <a:pPr algn="l" rtl="0">
            <a:defRPr sz="1000"/>
          </a:pPr>
          <a:r>
            <a:rPr lang="en-US" sz="1000" b="0" i="1" strike="noStrike" baseline="0">
              <a:solidFill>
                <a:srgbClr val="000000"/>
              </a:solidFill>
              <a:latin typeface="Arial"/>
              <a:cs typeface="Arial"/>
            </a:rPr>
            <a:t>	Are the pulse onset times uniform?</a:t>
          </a:r>
        </a:p>
        <a:p>
          <a:pPr algn="l" rtl="0">
            <a:defRPr sz="1000"/>
          </a:pPr>
          <a:endParaRPr lang="en-US" sz="1000" b="0" i="1" strike="noStrike" baseline="0">
            <a:solidFill>
              <a:srgbClr val="000000"/>
            </a:solidFill>
            <a:latin typeface="Arial"/>
            <a:cs typeface="Arial"/>
          </a:endParaRPr>
        </a:p>
        <a:p>
          <a:pPr algn="l" rtl="0">
            <a:defRPr sz="1000"/>
          </a:pPr>
          <a:r>
            <a:rPr lang="en-US" sz="1000" b="0" i="1" strike="noStrike" baseline="0">
              <a:solidFill>
                <a:srgbClr val="000000"/>
              </a:solidFill>
              <a:latin typeface="Arial"/>
              <a:cs typeface="Arial"/>
            </a:rPr>
            <a:t>   </a:t>
          </a:r>
          <a:endParaRPr lang="en-US" sz="1000" b="0" i="1" strike="noStrike">
            <a:solidFill>
              <a:srgbClr val="000000"/>
            </a:solidFill>
            <a:latin typeface="Arial"/>
            <a:cs typeface="Arial"/>
          </a:endParaRPr>
        </a:p>
      </xdr:txBody>
    </xdr:sp>
    <xdr:clientData/>
  </xdr:twoCellAnchor>
  <xdr:twoCellAnchor editAs="oneCell">
    <xdr:from>
      <xdr:col>0</xdr:col>
      <xdr:colOff>85725</xdr:colOff>
      <xdr:row>80</xdr:row>
      <xdr:rowOff>88941</xdr:rowOff>
    </xdr:from>
    <xdr:to>
      <xdr:col>7</xdr:col>
      <xdr:colOff>476250</xdr:colOff>
      <xdr:row>103</xdr:row>
      <xdr:rowOff>0</xdr:rowOff>
    </xdr:to>
    <xdr:pic>
      <xdr:nvPicPr>
        <xdr:cNvPr id="72" name="Picture 71" descr="C:\Documents and Settings\Alfonse\My Documents\My Pictures\BIATx 2010\img011.jpg"/>
        <xdr:cNvPicPr>
          <a:picLocks noChangeAspect="1" noChangeArrowheads="1"/>
        </xdr:cNvPicPr>
      </xdr:nvPicPr>
      <xdr:blipFill>
        <a:blip xmlns:r="http://schemas.openxmlformats.org/officeDocument/2006/relationships" r:embed="rId1" cstate="print"/>
        <a:srcRect l="18628" t="37878" r="5882" b="12122"/>
        <a:stretch>
          <a:fillRect/>
        </a:stretch>
      </xdr:blipFill>
      <xdr:spPr bwMode="auto">
        <a:xfrm>
          <a:off x="85725" y="13871616"/>
          <a:ext cx="4419600" cy="3635334"/>
        </a:xfrm>
        <a:prstGeom prst="rect">
          <a:avLst/>
        </a:prstGeom>
        <a:noFill/>
        <a:ln w="9525">
          <a:noFill/>
          <a:miter lim="800000"/>
          <a:headEnd/>
          <a:tailEnd/>
        </a:ln>
      </xdr:spPr>
    </xdr:pic>
    <xdr:clientData/>
  </xdr:twoCellAnchor>
  <xdr:twoCellAnchor>
    <xdr:from>
      <xdr:col>8</xdr:col>
      <xdr:colOff>85726</xdr:colOff>
      <xdr:row>80</xdr:row>
      <xdr:rowOff>104775</xdr:rowOff>
    </xdr:from>
    <xdr:to>
      <xdr:col>10</xdr:col>
      <xdr:colOff>323850</xdr:colOff>
      <xdr:row>102</xdr:row>
      <xdr:rowOff>133350</xdr:rowOff>
    </xdr:to>
    <xdr:sp macro="" textlink="">
      <xdr:nvSpPr>
        <xdr:cNvPr id="73" name="TextBox 72"/>
        <xdr:cNvSpPr txBox="1"/>
      </xdr:nvSpPr>
      <xdr:spPr>
        <a:xfrm>
          <a:off x="4772026" y="13582650"/>
          <a:ext cx="1514474" cy="3590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latin typeface="Arial" pitchFamily="34" charset="0"/>
              <a:cs typeface="Arial" pitchFamily="34" charset="0"/>
            </a:rPr>
            <a:t>Individual  pulses may be reviewed as shown here.  The plot to the left represents a single pulse created by the thumb, index and small fingers at a given time segment.  The cross plot to the right represents the coordination exhibited by the paired combinations: thumb - index, index -small, and thumb</a:t>
          </a:r>
          <a:r>
            <a:rPr lang="en-US" sz="1000" baseline="0">
              <a:latin typeface="Arial" pitchFamily="34" charset="0"/>
              <a:cs typeface="Arial" pitchFamily="34" charset="0"/>
            </a:rPr>
            <a:t> - small forces.  The graphs should be smooth and uniform.</a:t>
          </a:r>
          <a:endParaRPr lang="en-US" sz="1000">
            <a:latin typeface="Arial" pitchFamily="34" charset="0"/>
            <a:cs typeface="Arial" pitchFamily="34" charset="0"/>
          </a:endParaRPr>
        </a:p>
      </xdr:txBody>
    </xdr:sp>
    <xdr:clientData/>
  </xdr:twoCellAnchor>
  <xdr:twoCellAnchor>
    <xdr:from>
      <xdr:col>2</xdr:col>
      <xdr:colOff>200025</xdr:colOff>
      <xdr:row>12</xdr:row>
      <xdr:rowOff>19051</xdr:rowOff>
    </xdr:from>
    <xdr:to>
      <xdr:col>6</xdr:col>
      <xdr:colOff>47625</xdr:colOff>
      <xdr:row>23</xdr:row>
      <xdr:rowOff>66676</xdr:rowOff>
    </xdr:to>
    <xdr:graphicFrame macro="">
      <xdr:nvGraphicFramePr>
        <xdr:cNvPr id="47" name="Chart 4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0</xdr:row>
      <xdr:rowOff>0</xdr:rowOff>
    </xdr:from>
    <xdr:to>
      <xdr:col>10</xdr:col>
      <xdr:colOff>409575</xdr:colOff>
      <xdr:row>4</xdr:row>
      <xdr:rowOff>19050</xdr:rowOff>
    </xdr:to>
    <xdr:grpSp>
      <xdr:nvGrpSpPr>
        <xdr:cNvPr id="50" name="Group 49"/>
        <xdr:cNvGrpSpPr/>
      </xdr:nvGrpSpPr>
      <xdr:grpSpPr>
        <a:xfrm>
          <a:off x="19050" y="0"/>
          <a:ext cx="6353175" cy="666750"/>
          <a:chOff x="19355" y="0"/>
          <a:chExt cx="6333820" cy="666750"/>
        </a:xfrm>
      </xdr:grpSpPr>
      <xdr:sp macro="" textlink="">
        <xdr:nvSpPr>
          <xdr:cNvPr id="88" name="Rectangle 87"/>
          <xdr:cNvSpPr/>
        </xdr:nvSpPr>
        <xdr:spPr bwMode="auto">
          <a:xfrm>
            <a:off x="28575" y="0"/>
            <a:ext cx="6324600" cy="468527"/>
          </a:xfrm>
          <a:prstGeom prst="rect">
            <a:avLst/>
          </a:prstGeom>
          <a:solidFill>
            <a:schemeClr val="accent1">
              <a:lumMod val="40000"/>
              <a:lumOff val="60000"/>
            </a:schemeClr>
          </a:solidFill>
          <a:ln w="9525" cap="flat" cmpd="sng" algn="ctr">
            <a:solidFill>
              <a:schemeClr val="bg1">
                <a:lumMod val="75000"/>
              </a:schemeClr>
            </a:solidFill>
            <a:prstDash val="solid"/>
            <a:round/>
            <a:headEnd type="none" w="med" len="med"/>
            <a:tailEnd type="none" w="med" len="med"/>
          </a:ln>
          <a:effectLst/>
          <a:scene3d>
            <a:camera prst="orthographicFront"/>
            <a:lightRig rig="threePt" dir="t"/>
          </a:scene3d>
          <a:sp3d>
            <a:bevelT/>
          </a:sp3d>
        </xdr:spPr>
        <xdr:txBody>
          <a:bodyPr vertOverflow="clip" wrap="square" lIns="18288" tIns="0" rIns="0" bIns="0" rtlCol="0" anchor="ctr" upright="1"/>
          <a:lstStyle/>
          <a:p>
            <a:pPr algn="ctr"/>
            <a:endParaRPr lang="en-US" sz="1100"/>
          </a:p>
        </xdr:txBody>
      </xdr:sp>
      <xdr:sp macro="" textlink="">
        <xdr:nvSpPr>
          <xdr:cNvPr id="89" name="Rectangle 88"/>
          <xdr:cNvSpPr/>
        </xdr:nvSpPr>
        <xdr:spPr bwMode="auto">
          <a:xfrm>
            <a:off x="19355" y="505082"/>
            <a:ext cx="6324600" cy="72081"/>
          </a:xfrm>
          <a:prstGeom prst="rect">
            <a:avLst/>
          </a:prstGeom>
          <a:solidFill>
            <a:schemeClr val="bg1">
              <a:lumMod val="85000"/>
            </a:schemeClr>
          </a:solidFill>
          <a:ln w="9525" cap="flat" cmpd="sng" algn="ctr">
            <a:noFill/>
            <a:prstDash val="solid"/>
            <a:round/>
            <a:headEnd type="none" w="med" len="med"/>
            <a:tailEnd type="none" w="med" len="med"/>
          </a:ln>
          <a:effectLst/>
          <a:scene3d>
            <a:camera prst="orthographicFront"/>
            <a:lightRig rig="threePt" dir="t"/>
          </a:scene3d>
          <a:sp3d>
            <a:bevelT/>
          </a:sp3d>
        </xdr:spPr>
        <xdr:txBody>
          <a:bodyPr vertOverflow="clip" wrap="square" lIns="18288" tIns="0" rIns="0" bIns="0" rtlCol="0" anchor="ctr" upright="1"/>
          <a:lstStyle/>
          <a:p>
            <a:pPr algn="ctr"/>
            <a:endParaRPr lang="en-US" sz="1100"/>
          </a:p>
        </xdr:txBody>
      </xdr:sp>
      <xdr:sp macro="" textlink="">
        <xdr:nvSpPr>
          <xdr:cNvPr id="90" name="Rectangle 89"/>
          <xdr:cNvSpPr/>
        </xdr:nvSpPr>
        <xdr:spPr bwMode="auto">
          <a:xfrm>
            <a:off x="28575" y="594669"/>
            <a:ext cx="6324600" cy="72081"/>
          </a:xfrm>
          <a:prstGeom prst="rect">
            <a:avLst/>
          </a:prstGeom>
          <a:ln>
            <a:headEnd type="none" w="med" len="med"/>
            <a:tailEnd type="none" w="med" len="med"/>
          </a:ln>
        </xdr:spPr>
        <xdr:style>
          <a:lnRef idx="0">
            <a:schemeClr val="accent1"/>
          </a:lnRef>
          <a:fillRef idx="3">
            <a:schemeClr val="accent1"/>
          </a:fillRef>
          <a:effectRef idx="3">
            <a:schemeClr val="accent1"/>
          </a:effectRef>
          <a:fontRef idx="minor">
            <a:schemeClr val="lt1"/>
          </a:fontRef>
        </xdr:style>
        <xdr:txBody>
          <a:bodyPr vertOverflow="clip" wrap="square" lIns="18288" tIns="0" rIns="0" bIns="0" rtlCol="0" anchor="ctr" upright="1"/>
          <a:lstStyle/>
          <a:p>
            <a:pPr algn="ctr"/>
            <a:endParaRPr lang="en-US" sz="1100"/>
          </a:p>
        </xdr:txBody>
      </xdr:sp>
      <xdr:sp macro="" textlink="">
        <xdr:nvSpPr>
          <xdr:cNvPr id="6163" name="Text Box 19"/>
          <xdr:cNvSpPr txBox="1">
            <a:spLocks noChangeArrowheads="1"/>
          </xdr:cNvSpPr>
        </xdr:nvSpPr>
        <xdr:spPr bwMode="auto">
          <a:xfrm>
            <a:off x="486886" y="81091"/>
            <a:ext cx="5397561" cy="333375"/>
          </a:xfrm>
          <a:prstGeom prst="rect">
            <a:avLst/>
          </a:prstGeom>
          <a:noFill/>
          <a:ln w="9525">
            <a:noFill/>
            <a:miter lim="800000"/>
            <a:headEnd/>
            <a:tailEnd/>
          </a:ln>
        </xdr:spPr>
        <xdr:txBody>
          <a:bodyPr vertOverflow="clip" wrap="square" lIns="36576" tIns="32004" rIns="0" bIns="0" anchor="t" upright="1"/>
          <a:lstStyle/>
          <a:p>
            <a:pPr algn="ctr" rtl="0">
              <a:defRPr sz="1000"/>
            </a:pPr>
            <a:r>
              <a:rPr lang="en-US" sz="1800" b="1" i="0" strike="noStrike">
                <a:solidFill>
                  <a:schemeClr val="bg1"/>
                </a:solidFill>
                <a:latin typeface="Times New Roman"/>
                <a:cs typeface="Times New Roman"/>
              </a:rPr>
              <a:t> </a:t>
            </a:r>
            <a:r>
              <a:rPr lang="en-US" sz="1800" b="1" i="1" strike="noStrike">
                <a:solidFill>
                  <a:sysClr val="windowText" lastClr="000000"/>
                </a:solidFill>
                <a:latin typeface="Times New Roman"/>
                <a:cs typeface="Times New Roman"/>
              </a:rPr>
              <a:t>RU-Fit™</a:t>
            </a:r>
            <a:r>
              <a:rPr lang="en-US" sz="1800" b="1" i="0" strike="noStrike">
                <a:solidFill>
                  <a:sysClr val="windowText" lastClr="000000"/>
                </a:solidFill>
                <a:latin typeface="Times New Roman"/>
                <a:cs typeface="Times New Roman"/>
              </a:rPr>
              <a:t> - Training/Rehab</a:t>
            </a:r>
          </a:p>
        </xdr:txBody>
      </xdr:sp>
    </xdr:grpSp>
    <xdr:clientData/>
  </xdr:twoCellAnchor>
  <xdr:twoCellAnchor>
    <xdr:from>
      <xdr:col>0</xdr:col>
      <xdr:colOff>28575</xdr:colOff>
      <xdr:row>49</xdr:row>
      <xdr:rowOff>14803</xdr:rowOff>
    </xdr:from>
    <xdr:to>
      <xdr:col>10</xdr:col>
      <xdr:colOff>428625</xdr:colOff>
      <xdr:row>50</xdr:row>
      <xdr:rowOff>428629</xdr:rowOff>
    </xdr:to>
    <xdr:grpSp>
      <xdr:nvGrpSpPr>
        <xdr:cNvPr id="102" name="Group 101"/>
        <xdr:cNvGrpSpPr/>
      </xdr:nvGrpSpPr>
      <xdr:grpSpPr>
        <a:xfrm>
          <a:off x="28575" y="8006278"/>
          <a:ext cx="6362700" cy="575751"/>
          <a:chOff x="38100" y="8076273"/>
          <a:chExt cx="6324601" cy="543315"/>
        </a:xfrm>
      </xdr:grpSpPr>
      <xdr:sp macro="" textlink="">
        <xdr:nvSpPr>
          <xdr:cNvPr id="93" name="Rectangle 92"/>
          <xdr:cNvSpPr/>
        </xdr:nvSpPr>
        <xdr:spPr bwMode="auto">
          <a:xfrm flipV="1">
            <a:off x="38100" y="8171141"/>
            <a:ext cx="6324600" cy="448447"/>
          </a:xfrm>
          <a:prstGeom prst="rect">
            <a:avLst/>
          </a:prstGeom>
          <a:solidFill>
            <a:schemeClr val="accent1">
              <a:lumMod val="40000"/>
              <a:lumOff val="60000"/>
            </a:schemeClr>
          </a:solidFill>
          <a:ln w="9525" cap="flat" cmpd="sng" algn="ctr">
            <a:solidFill>
              <a:schemeClr val="bg1">
                <a:lumMod val="75000"/>
              </a:schemeClr>
            </a:solidFill>
            <a:prstDash val="solid"/>
            <a:round/>
            <a:headEnd type="none" w="med" len="med"/>
            <a:tailEnd type="none" w="med" len="med"/>
          </a:ln>
          <a:effectLst/>
          <a:scene3d>
            <a:camera prst="orthographicFront"/>
            <a:lightRig rig="threePt" dir="t"/>
          </a:scene3d>
          <a:sp3d>
            <a:bevelT/>
          </a:sp3d>
        </xdr:spPr>
        <xdr:txBody>
          <a:bodyPr vertOverflow="clip" wrap="square" lIns="18288" tIns="0" rIns="0" bIns="0" rtlCol="0" anchor="ctr" upright="1"/>
          <a:lstStyle/>
          <a:p>
            <a:pPr algn="ctr"/>
            <a:endParaRPr lang="en-US" sz="1100"/>
          </a:p>
        </xdr:txBody>
      </xdr:sp>
      <xdr:sp macro="" textlink="">
        <xdr:nvSpPr>
          <xdr:cNvPr id="94" name="Rectangle 93"/>
          <xdr:cNvSpPr/>
        </xdr:nvSpPr>
        <xdr:spPr bwMode="auto">
          <a:xfrm flipV="1">
            <a:off x="38100" y="8076273"/>
            <a:ext cx="6324601" cy="68992"/>
          </a:xfrm>
          <a:prstGeom prst="rect">
            <a:avLst/>
          </a:prstGeom>
          <a:solidFill>
            <a:schemeClr val="bg1">
              <a:lumMod val="85000"/>
            </a:schemeClr>
          </a:solidFill>
          <a:ln w="9525" cap="flat" cmpd="sng" algn="ctr">
            <a:noFill/>
            <a:prstDash val="solid"/>
            <a:round/>
            <a:headEnd type="none" w="med" len="med"/>
            <a:tailEnd type="none" w="med" len="med"/>
          </a:ln>
          <a:effectLst/>
          <a:scene3d>
            <a:camera prst="orthographicFront"/>
            <a:lightRig rig="threePt" dir="t"/>
          </a:scene3d>
          <a:sp3d>
            <a:bevelT/>
          </a:sp3d>
        </xdr:spPr>
        <xdr:txBody>
          <a:bodyPr vertOverflow="clip" wrap="square" lIns="18288" tIns="0" rIns="0" bIns="0" rtlCol="0" anchor="ctr" upright="1"/>
          <a:lstStyle/>
          <a:p>
            <a:pPr algn="ctr"/>
            <a:endParaRPr lang="en-US" sz="1100"/>
          </a:p>
        </xdr:txBody>
      </xdr:sp>
      <xdr:sp macro="" textlink="">
        <xdr:nvSpPr>
          <xdr:cNvPr id="24" name="Text Box 22"/>
          <xdr:cNvSpPr txBox="1">
            <a:spLocks noChangeArrowheads="1"/>
          </xdr:cNvSpPr>
        </xdr:nvSpPr>
        <xdr:spPr bwMode="auto">
          <a:xfrm>
            <a:off x="438150" y="8244787"/>
            <a:ext cx="5562600" cy="337237"/>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US" sz="1050" b="1" i="1" strike="noStrike">
                <a:solidFill>
                  <a:sysClr val="windowText" lastClr="000000"/>
                </a:solidFill>
                <a:latin typeface="Times New Roman" pitchFamily="18" charset="0"/>
                <a:cs typeface="Times New Roman" pitchFamily="18" charset="0"/>
              </a:rPr>
              <a:t>Red Oak Instruments, LLC</a:t>
            </a:r>
            <a:endParaRPr lang="en-US" sz="1000" b="1" i="1" strike="noStrike">
              <a:solidFill>
                <a:sysClr val="windowText" lastClr="000000"/>
              </a:solidFill>
              <a:latin typeface="Times New Roman" pitchFamily="18" charset="0"/>
              <a:cs typeface="Times New Roman" pitchFamily="18"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sz="800" b="1" i="0">
                <a:solidFill>
                  <a:sysClr val="windowText" lastClr="000000"/>
                </a:solidFill>
                <a:latin typeface="Times New Roman" pitchFamily="18" charset="0"/>
                <a:ea typeface="+mn-ea"/>
                <a:cs typeface="Times New Roman" pitchFamily="18" charset="0"/>
              </a:rPr>
              <a:t>(O) 281-385-9951	21218 Kingsland Blvd,  K</a:t>
            </a:r>
            <a:r>
              <a:rPr lang="en-US" sz="800" b="1" i="1">
                <a:solidFill>
                  <a:sysClr val="windowText" lastClr="000000"/>
                </a:solidFill>
                <a:latin typeface="Times New Roman" pitchFamily="18" charset="0"/>
                <a:ea typeface="+mn-ea"/>
                <a:cs typeface="Times New Roman" pitchFamily="18" charset="0"/>
              </a:rPr>
              <a:t>aty, TX  </a:t>
            </a:r>
            <a:r>
              <a:rPr lang="en-US" sz="800" b="1" i="0">
                <a:solidFill>
                  <a:sysClr val="windowText" lastClr="000000"/>
                </a:solidFill>
                <a:latin typeface="Times New Roman" pitchFamily="18" charset="0"/>
                <a:ea typeface="+mn-ea"/>
                <a:cs typeface="Times New Roman" pitchFamily="18" charset="0"/>
              </a:rPr>
              <a:t>77450            </a:t>
            </a:r>
            <a:r>
              <a:rPr lang="en-US" sz="800" b="1" i="0" strike="noStrike">
                <a:solidFill>
                  <a:sysClr val="windowText" lastClr="000000"/>
                </a:solidFill>
                <a:latin typeface="Times New Roman" pitchFamily="18" charset="0"/>
                <a:cs typeface="Times New Roman" pitchFamily="18" charset="0"/>
              </a:rPr>
              <a:t> 6140 Hwy 6  #225,  Missouri</a:t>
            </a:r>
            <a:r>
              <a:rPr lang="en-US" sz="800" b="1" i="0" strike="noStrike" baseline="0">
                <a:solidFill>
                  <a:sysClr val="windowText" lastClr="000000"/>
                </a:solidFill>
                <a:latin typeface="Times New Roman" pitchFamily="18" charset="0"/>
                <a:cs typeface="Times New Roman" pitchFamily="18" charset="0"/>
              </a:rPr>
              <a:t> City</a:t>
            </a:r>
            <a:r>
              <a:rPr lang="en-US" sz="800" b="1" i="0" strike="noStrike">
                <a:solidFill>
                  <a:sysClr val="windowText" lastClr="000000"/>
                </a:solidFill>
                <a:latin typeface="Times New Roman" pitchFamily="18" charset="0"/>
                <a:cs typeface="Times New Roman" pitchFamily="18" charset="0"/>
              </a:rPr>
              <a:t>, TX  77459 </a:t>
            </a:r>
          </a:p>
        </xdr:txBody>
      </xdr:sp>
    </xdr:grpSp>
    <xdr:clientData/>
  </xdr:twoCellAnchor>
  <xdr:oneCellAnchor>
    <xdr:from>
      <xdr:col>0</xdr:col>
      <xdr:colOff>28576</xdr:colOff>
      <xdr:row>36</xdr:row>
      <xdr:rowOff>161925</xdr:rowOff>
    </xdr:from>
    <xdr:ext cx="1352550" cy="1219200"/>
    <xdr:sp macro="" textlink="">
      <xdr:nvSpPr>
        <xdr:cNvPr id="99" name="TextBox 98"/>
        <xdr:cNvSpPr txBox="1"/>
      </xdr:nvSpPr>
      <xdr:spPr>
        <a:xfrm>
          <a:off x="28576" y="5829300"/>
          <a:ext cx="1352550" cy="1219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b="1">
              <a:solidFill>
                <a:srgbClr val="0000FF"/>
              </a:solidFill>
              <a:latin typeface="Times New Roman" pitchFamily="18" charset="0"/>
              <a:cs typeface="Times New Roman" pitchFamily="18" charset="0"/>
            </a:rPr>
            <a:t>The reaction</a:t>
          </a:r>
          <a:r>
            <a:rPr lang="en-US" sz="1000" b="1" baseline="0">
              <a:solidFill>
                <a:srgbClr val="0000FF"/>
              </a:solidFill>
              <a:latin typeface="Times New Roman" pitchFamily="18" charset="0"/>
              <a:cs typeface="Times New Roman" pitchFamily="18" charset="0"/>
            </a:rPr>
            <a:t> variance </a:t>
          </a:r>
          <a:r>
            <a:rPr lang="en-US" sz="1000" b="1">
              <a:solidFill>
                <a:srgbClr val="0000FF"/>
              </a:solidFill>
              <a:latin typeface="Times New Roman" pitchFamily="18" charset="0"/>
              <a:cs typeface="Times New Roman" pitchFamily="18" charset="0"/>
            </a:rPr>
            <a:t>compares</a:t>
          </a:r>
          <a:r>
            <a:rPr lang="en-US" sz="1000" b="1" baseline="0">
              <a:solidFill>
                <a:srgbClr val="0000FF"/>
              </a:solidFill>
              <a:latin typeface="Times New Roman" pitchFamily="18" charset="0"/>
              <a:cs typeface="Times New Roman" pitchFamily="18" charset="0"/>
            </a:rPr>
            <a:t> the interdigital differences between 2 symbol and 3 symbol tests.  100% implies  a normal response</a:t>
          </a:r>
          <a:r>
            <a:rPr lang="en-US" sz="1000" b="1">
              <a:solidFill>
                <a:srgbClr val="0000FF"/>
              </a:solidFill>
              <a:latin typeface="Times New Roman" pitchFamily="18" charset="0"/>
              <a:cs typeface="Times New Roman" pitchFamily="18" charset="0"/>
            </a:rPr>
            <a:t>.</a:t>
          </a:r>
        </a:p>
      </xdr:txBody>
    </xdr:sp>
    <xdr:clientData/>
  </xdr:oneCellAnchor>
  <xdr:oneCellAnchor>
    <xdr:from>
      <xdr:col>0</xdr:col>
      <xdr:colOff>47626</xdr:colOff>
      <xdr:row>13</xdr:row>
      <xdr:rowOff>0</xdr:rowOff>
    </xdr:from>
    <xdr:ext cx="1352550" cy="1704975"/>
    <xdr:sp macro="" textlink="">
      <xdr:nvSpPr>
        <xdr:cNvPr id="100" name="TextBox 99"/>
        <xdr:cNvSpPr txBox="1"/>
      </xdr:nvSpPr>
      <xdr:spPr>
        <a:xfrm>
          <a:off x="47626" y="2200275"/>
          <a:ext cx="1352550" cy="1704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b="1">
              <a:solidFill>
                <a:srgbClr val="0000FF"/>
              </a:solidFill>
              <a:latin typeface="Times New Roman" pitchFamily="18" charset="0"/>
              <a:cs typeface="Times New Roman" pitchFamily="18" charset="0"/>
            </a:rPr>
            <a:t>Measured fitness is compared to the "normal", non-injured</a:t>
          </a:r>
          <a:r>
            <a:rPr lang="en-US" sz="1000" b="1" baseline="0">
              <a:solidFill>
                <a:srgbClr val="0000FF"/>
              </a:solidFill>
              <a:latin typeface="Times New Roman" pitchFamily="18" charset="0"/>
              <a:cs typeface="Times New Roman" pitchFamily="18" charset="0"/>
            </a:rPr>
            <a:t> response.  100% implies patterns are consistent with a normal response.</a:t>
          </a:r>
        </a:p>
        <a:p>
          <a:endParaRPr lang="en-US" sz="1000" b="1" baseline="0">
            <a:solidFill>
              <a:srgbClr val="0000FF"/>
            </a:solidFill>
            <a:latin typeface="Times New Roman" pitchFamily="18" charset="0"/>
            <a:cs typeface="Times New Roman" pitchFamily="18" charset="0"/>
          </a:endParaRPr>
        </a:p>
        <a:p>
          <a:r>
            <a:rPr lang="en-US" sz="700" b="1" baseline="0">
              <a:solidFill>
                <a:schemeClr val="bg1">
                  <a:lumMod val="50000"/>
                </a:schemeClr>
              </a:solidFill>
              <a:latin typeface="Times New Roman" pitchFamily="18" charset="0"/>
              <a:cs typeface="Times New Roman" pitchFamily="18" charset="0"/>
            </a:rPr>
            <a:t>RG   =  2 color first test</a:t>
          </a:r>
        </a:p>
        <a:p>
          <a:r>
            <a:rPr lang="en-US" sz="700" b="1" baseline="0">
              <a:solidFill>
                <a:schemeClr val="bg1">
                  <a:lumMod val="50000"/>
                </a:schemeClr>
              </a:solidFill>
              <a:latin typeface="Times New Roman" pitchFamily="18" charset="0"/>
              <a:cs typeface="Times New Roman" pitchFamily="18" charset="0"/>
            </a:rPr>
            <a:t>RGY = 3 color second test</a:t>
          </a:r>
          <a:endParaRPr lang="en-US" sz="700" b="1">
            <a:solidFill>
              <a:schemeClr val="bg1">
                <a:lumMod val="50000"/>
              </a:schemeClr>
            </a:solidFill>
            <a:latin typeface="Times New Roman" pitchFamily="18" charset="0"/>
            <a:cs typeface="Times New Roman" pitchFamily="18" charset="0"/>
          </a:endParaRPr>
        </a:p>
      </xdr:txBody>
    </xdr:sp>
    <xdr:clientData/>
  </xdr:oneCellAnchor>
  <xdr:oneCellAnchor>
    <xdr:from>
      <xdr:col>0</xdr:col>
      <xdr:colOff>47625</xdr:colOff>
      <xdr:row>25</xdr:row>
      <xdr:rowOff>19050</xdr:rowOff>
    </xdr:from>
    <xdr:ext cx="1428749" cy="1447800"/>
    <xdr:sp macro="" textlink="">
      <xdr:nvSpPr>
        <xdr:cNvPr id="101" name="TextBox 100"/>
        <xdr:cNvSpPr txBox="1"/>
      </xdr:nvSpPr>
      <xdr:spPr>
        <a:xfrm>
          <a:off x="47625" y="4095750"/>
          <a:ext cx="1428749" cy="144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l"/>
          <a:r>
            <a:rPr lang="en-US" sz="1000" b="1">
              <a:solidFill>
                <a:srgbClr val="0000FF"/>
              </a:solidFill>
              <a:latin typeface="Times New Roman" pitchFamily="18" charset="0"/>
              <a:cs typeface="Times New Roman" pitchFamily="18" charset="0"/>
            </a:rPr>
            <a:t>Measured reaction times are compared to expected</a:t>
          </a:r>
          <a:r>
            <a:rPr lang="en-US" sz="1000" b="1" baseline="0">
              <a:solidFill>
                <a:srgbClr val="0000FF"/>
              </a:solidFill>
              <a:latin typeface="Times New Roman" pitchFamily="18" charset="0"/>
              <a:cs typeface="Times New Roman" pitchFamily="18" charset="0"/>
            </a:rPr>
            <a:t> averages +/- two standard deviations for the general population.  Results below the average bar are faster than normal reaction times.</a:t>
          </a:r>
          <a:endParaRPr lang="en-US" sz="1000" b="1">
            <a:solidFill>
              <a:srgbClr val="0000FF"/>
            </a:solidFill>
            <a:latin typeface="Times New Roman" pitchFamily="18" charset="0"/>
            <a:cs typeface="Times New Roman" pitchFamily="18" charset="0"/>
          </a:endParaRPr>
        </a:p>
      </xdr:txBody>
    </xdr:sp>
    <xdr:clientData/>
  </xdr:oneCellAnchor>
  <xdr:twoCellAnchor>
    <xdr:from>
      <xdr:col>0</xdr:col>
      <xdr:colOff>0</xdr:colOff>
      <xdr:row>106</xdr:row>
      <xdr:rowOff>47625</xdr:rowOff>
    </xdr:from>
    <xdr:to>
      <xdr:col>10</xdr:col>
      <xdr:colOff>409575</xdr:colOff>
      <xdr:row>121</xdr:row>
      <xdr:rowOff>133350</xdr:rowOff>
    </xdr:to>
    <xdr:graphicFrame macro="">
      <xdr:nvGraphicFramePr>
        <xdr:cNvPr id="51" name="Chart 5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124</xdr:row>
      <xdr:rowOff>19050</xdr:rowOff>
    </xdr:from>
    <xdr:to>
      <xdr:col>5</xdr:col>
      <xdr:colOff>123825</xdr:colOff>
      <xdr:row>140</xdr:row>
      <xdr:rowOff>161924</xdr:rowOff>
    </xdr:to>
    <xdr:graphicFrame macro="">
      <xdr:nvGraphicFramePr>
        <xdr:cNvPr id="55" name="Chart 5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123824</xdr:colOff>
      <xdr:row>124</xdr:row>
      <xdr:rowOff>19049</xdr:rowOff>
    </xdr:from>
    <xdr:to>
      <xdr:col>10</xdr:col>
      <xdr:colOff>371475</xdr:colOff>
      <xdr:row>141</xdr:row>
      <xdr:rowOff>0</xdr:rowOff>
    </xdr:to>
    <xdr:graphicFrame macro="">
      <xdr:nvGraphicFramePr>
        <xdr:cNvPr id="71" name="Chart 7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141</xdr:row>
      <xdr:rowOff>9525</xdr:rowOff>
    </xdr:from>
    <xdr:to>
      <xdr:col>5</xdr:col>
      <xdr:colOff>123825</xdr:colOff>
      <xdr:row>158</xdr:row>
      <xdr:rowOff>0</xdr:rowOff>
    </xdr:to>
    <xdr:graphicFrame macro="">
      <xdr:nvGraphicFramePr>
        <xdr:cNvPr id="75" name="Chart 7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133349</xdr:colOff>
      <xdr:row>141</xdr:row>
      <xdr:rowOff>9525</xdr:rowOff>
    </xdr:from>
    <xdr:to>
      <xdr:col>10</xdr:col>
      <xdr:colOff>371475</xdr:colOff>
      <xdr:row>158</xdr:row>
      <xdr:rowOff>0</xdr:rowOff>
    </xdr:to>
    <xdr:graphicFrame macro="">
      <xdr:nvGraphicFramePr>
        <xdr:cNvPr id="81" name="Chart 8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161</xdr:row>
      <xdr:rowOff>19049</xdr:rowOff>
    </xdr:from>
    <xdr:to>
      <xdr:col>10</xdr:col>
      <xdr:colOff>390525</xdr:colOff>
      <xdr:row>176</xdr:row>
      <xdr:rowOff>104774</xdr:rowOff>
    </xdr:to>
    <xdr:graphicFrame macro="">
      <xdr:nvGraphicFramePr>
        <xdr:cNvPr id="83" name="Chart 8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152400</xdr:colOff>
      <xdr:row>178</xdr:row>
      <xdr:rowOff>38100</xdr:rowOff>
    </xdr:from>
    <xdr:to>
      <xdr:col>10</xdr:col>
      <xdr:colOff>381000</xdr:colOff>
      <xdr:row>195</xdr:row>
      <xdr:rowOff>28575</xdr:rowOff>
    </xdr:to>
    <xdr:graphicFrame macro="">
      <xdr:nvGraphicFramePr>
        <xdr:cNvPr id="84" name="Chart 8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47625</xdr:colOff>
      <xdr:row>178</xdr:row>
      <xdr:rowOff>38100</xdr:rowOff>
    </xdr:from>
    <xdr:to>
      <xdr:col>5</xdr:col>
      <xdr:colOff>152400</xdr:colOff>
      <xdr:row>195</xdr:row>
      <xdr:rowOff>28575</xdr:rowOff>
    </xdr:to>
    <xdr:graphicFrame macro="">
      <xdr:nvGraphicFramePr>
        <xdr:cNvPr id="85" name="Chart 8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57150</xdr:colOff>
      <xdr:row>195</xdr:row>
      <xdr:rowOff>28575</xdr:rowOff>
    </xdr:from>
    <xdr:to>
      <xdr:col>5</xdr:col>
      <xdr:colOff>152400</xdr:colOff>
      <xdr:row>211</xdr:row>
      <xdr:rowOff>247650</xdr:rowOff>
    </xdr:to>
    <xdr:graphicFrame macro="">
      <xdr:nvGraphicFramePr>
        <xdr:cNvPr id="86" name="Chart 8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152400</xdr:colOff>
      <xdr:row>195</xdr:row>
      <xdr:rowOff>28575</xdr:rowOff>
    </xdr:from>
    <xdr:to>
      <xdr:col>10</xdr:col>
      <xdr:colOff>381001</xdr:colOff>
      <xdr:row>211</xdr:row>
      <xdr:rowOff>247650</xdr:rowOff>
    </xdr:to>
    <xdr:graphicFrame macro="">
      <xdr:nvGraphicFramePr>
        <xdr:cNvPr id="87" name="Chart 8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xdr:colOff>
      <xdr:row>64</xdr:row>
      <xdr:rowOff>91786</xdr:rowOff>
    </xdr:from>
    <xdr:to>
      <xdr:col>10</xdr:col>
      <xdr:colOff>323851</xdr:colOff>
      <xdr:row>77</xdr:row>
      <xdr:rowOff>132427</xdr:rowOff>
    </xdr:to>
    <xdr:grpSp>
      <xdr:nvGrpSpPr>
        <xdr:cNvPr id="114" name="Group 113"/>
        <xdr:cNvGrpSpPr/>
      </xdr:nvGrpSpPr>
      <xdr:grpSpPr>
        <a:xfrm>
          <a:off x="1" y="10978861"/>
          <a:ext cx="6286500" cy="2145666"/>
          <a:chOff x="7791450" y="11264611"/>
          <a:chExt cx="5438775" cy="2145666"/>
        </a:xfrm>
      </xdr:grpSpPr>
      <xdr:pic>
        <xdr:nvPicPr>
          <xdr:cNvPr id="104" name="Picture 103"/>
          <xdr:cNvPicPr>
            <a:picLocks noChangeAspect="1"/>
          </xdr:cNvPicPr>
        </xdr:nvPicPr>
        <xdr:blipFill>
          <a:blip xmlns:r="http://schemas.openxmlformats.org/officeDocument/2006/relationships" r:embed="rId13" cstate="print"/>
          <a:stretch>
            <a:fillRect/>
          </a:stretch>
        </xdr:blipFill>
        <xdr:spPr>
          <a:xfrm>
            <a:off x="7791450" y="11264611"/>
            <a:ext cx="5438775" cy="2145666"/>
          </a:xfrm>
          <a:prstGeom prst="rect">
            <a:avLst/>
          </a:prstGeom>
        </xdr:spPr>
      </xdr:pic>
      <xdr:sp macro="" textlink="">
        <xdr:nvSpPr>
          <xdr:cNvPr id="105" name="TextBox 104"/>
          <xdr:cNvSpPr txBox="1"/>
        </xdr:nvSpPr>
        <xdr:spPr>
          <a:xfrm>
            <a:off x="11753850" y="11420475"/>
            <a:ext cx="110489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Fatigue slope</a:t>
            </a:r>
          </a:p>
        </xdr:txBody>
      </xdr:sp>
      <xdr:sp macro="" textlink="">
        <xdr:nvSpPr>
          <xdr:cNvPr id="106" name="TextBox 105"/>
          <xdr:cNvSpPr txBox="1"/>
        </xdr:nvSpPr>
        <xdr:spPr>
          <a:xfrm>
            <a:off x="8391525" y="13144500"/>
            <a:ext cx="914399"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Baseline</a:t>
            </a:r>
          </a:p>
        </xdr:txBody>
      </xdr:sp>
      <xdr:cxnSp macro="">
        <xdr:nvCxnSpPr>
          <xdr:cNvPr id="108" name="Straight Arrow Connector 107"/>
          <xdr:cNvCxnSpPr/>
        </xdr:nvCxnSpPr>
        <xdr:spPr bwMode="auto">
          <a:xfrm flipH="1">
            <a:off x="11515725" y="11620500"/>
            <a:ext cx="276225" cy="133350"/>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cxnSp macro="">
        <xdr:nvCxnSpPr>
          <xdr:cNvPr id="110" name="Straight Arrow Connector 109"/>
          <xdr:cNvCxnSpPr/>
        </xdr:nvCxnSpPr>
        <xdr:spPr bwMode="auto">
          <a:xfrm flipV="1">
            <a:off x="9029700" y="12839700"/>
            <a:ext cx="447675" cy="409575"/>
          </a:xfrm>
          <a:prstGeom prst="straightConnector1">
            <a:avLst/>
          </a:prstGeom>
          <a:solidFill>
            <a:srgbClr val="FFFFFF"/>
          </a:solidFill>
          <a:ln w="9525" cap="flat" cmpd="sng" algn="ctr">
            <a:solidFill>
              <a:srgbClr val="000000"/>
            </a:solidFill>
            <a:prstDash val="solid"/>
            <a:round/>
            <a:headEnd type="none" w="med" len="med"/>
            <a:tailEnd type="arrow"/>
          </a:ln>
          <a:effectLst/>
        </xdr:spPr>
      </xdr:cxnSp>
    </xdr:grpSp>
    <xdr:clientData/>
  </xdr:twoCellAnchor>
  <xdr:twoCellAnchor>
    <xdr:from>
      <xdr:col>0</xdr:col>
      <xdr:colOff>57150</xdr:colOff>
      <xdr:row>139</xdr:row>
      <xdr:rowOff>133350</xdr:rowOff>
    </xdr:from>
    <xdr:to>
      <xdr:col>8</xdr:col>
      <xdr:colOff>752475</xdr:colOff>
      <xdr:row>140</xdr:row>
      <xdr:rowOff>114300</xdr:rowOff>
    </xdr:to>
    <xdr:sp macro="" textlink="">
      <xdr:nvSpPr>
        <xdr:cNvPr id="45" name="TextBox 44"/>
        <xdr:cNvSpPr txBox="1"/>
      </xdr:nvSpPr>
      <xdr:spPr>
        <a:xfrm>
          <a:off x="57150" y="23507700"/>
          <a:ext cx="52197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104775</xdr:colOff>
      <xdr:row>157</xdr:row>
      <xdr:rowOff>38101</xdr:rowOff>
    </xdr:from>
    <xdr:to>
      <xdr:col>9</xdr:col>
      <xdr:colOff>47625</xdr:colOff>
      <xdr:row>158</xdr:row>
      <xdr:rowOff>9526</xdr:rowOff>
    </xdr:to>
    <xdr:sp macro="" textlink="">
      <xdr:nvSpPr>
        <xdr:cNvPr id="48" name="TextBox 47"/>
        <xdr:cNvSpPr txBox="1"/>
      </xdr:nvSpPr>
      <xdr:spPr>
        <a:xfrm>
          <a:off x="104775" y="26260426"/>
          <a:ext cx="5562600"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57150</xdr:colOff>
      <xdr:row>193</xdr:row>
      <xdr:rowOff>142875</xdr:rowOff>
    </xdr:from>
    <xdr:to>
      <xdr:col>8</xdr:col>
      <xdr:colOff>57150</xdr:colOff>
      <xdr:row>194</xdr:row>
      <xdr:rowOff>123825</xdr:rowOff>
    </xdr:to>
    <xdr:sp macro="" textlink="">
      <xdr:nvSpPr>
        <xdr:cNvPr id="49" name="TextBox 48"/>
        <xdr:cNvSpPr txBox="1"/>
      </xdr:nvSpPr>
      <xdr:spPr>
        <a:xfrm>
          <a:off x="57150" y="32394525"/>
          <a:ext cx="4524375"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57150</xdr:colOff>
      <xdr:row>211</xdr:row>
      <xdr:rowOff>219075</xdr:rowOff>
    </xdr:from>
    <xdr:to>
      <xdr:col>8</xdr:col>
      <xdr:colOff>57150</xdr:colOff>
      <xdr:row>211</xdr:row>
      <xdr:rowOff>361950</xdr:rowOff>
    </xdr:to>
    <xdr:sp macro="" textlink="">
      <xdr:nvSpPr>
        <xdr:cNvPr id="56" name="TextBox 55"/>
        <xdr:cNvSpPr txBox="1"/>
      </xdr:nvSpPr>
      <xdr:spPr>
        <a:xfrm>
          <a:off x="57150" y="35452050"/>
          <a:ext cx="4524375"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57151</xdr:colOff>
      <xdr:row>120</xdr:row>
      <xdr:rowOff>66675</xdr:rowOff>
    </xdr:from>
    <xdr:to>
      <xdr:col>2</xdr:col>
      <xdr:colOff>95251</xdr:colOff>
      <xdr:row>121</xdr:row>
      <xdr:rowOff>47625</xdr:rowOff>
    </xdr:to>
    <xdr:sp macro="" textlink="">
      <xdr:nvSpPr>
        <xdr:cNvPr id="57" name="TextBox 56"/>
        <xdr:cNvSpPr txBox="1"/>
      </xdr:nvSpPr>
      <xdr:spPr>
        <a:xfrm>
          <a:off x="57151" y="20364450"/>
          <a:ext cx="135255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50th point plotted		</a:t>
          </a:r>
        </a:p>
      </xdr:txBody>
    </xdr:sp>
    <xdr:clientData/>
  </xdr:twoCellAnchor>
  <xdr:twoCellAnchor>
    <xdr:from>
      <xdr:col>0</xdr:col>
      <xdr:colOff>57151</xdr:colOff>
      <xdr:row>175</xdr:row>
      <xdr:rowOff>104775</xdr:rowOff>
    </xdr:from>
    <xdr:to>
      <xdr:col>2</xdr:col>
      <xdr:colOff>95251</xdr:colOff>
      <xdr:row>176</xdr:row>
      <xdr:rowOff>85725</xdr:rowOff>
    </xdr:to>
    <xdr:sp macro="" textlink="">
      <xdr:nvSpPr>
        <xdr:cNvPr id="58" name="TextBox 57"/>
        <xdr:cNvSpPr txBox="1"/>
      </xdr:nvSpPr>
      <xdr:spPr>
        <a:xfrm>
          <a:off x="57151" y="29441775"/>
          <a:ext cx="135255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50th point plotted		</a:t>
          </a:r>
        </a:p>
      </xdr:txBody>
    </xdr:sp>
    <xdr:clientData/>
  </xdr:twoCellAnchor>
  <xdr:twoCellAnchor>
    <xdr:from>
      <xdr:col>0</xdr:col>
      <xdr:colOff>28575</xdr:colOff>
      <xdr:row>48</xdr:row>
      <xdr:rowOff>66676</xdr:rowOff>
    </xdr:from>
    <xdr:to>
      <xdr:col>10</xdr:col>
      <xdr:colOff>428625</xdr:colOff>
      <xdr:row>48</xdr:row>
      <xdr:rowOff>144046</xdr:rowOff>
    </xdr:to>
    <xdr:sp macro="" textlink="">
      <xdr:nvSpPr>
        <xdr:cNvPr id="59" name="Rectangle 58"/>
        <xdr:cNvSpPr/>
      </xdr:nvSpPr>
      <xdr:spPr bwMode="auto">
        <a:xfrm>
          <a:off x="28575" y="7896226"/>
          <a:ext cx="6362700" cy="77370"/>
        </a:xfrm>
        <a:prstGeom prst="rect">
          <a:avLst/>
        </a:prstGeom>
        <a:ln>
          <a:headEnd type="none" w="med" len="med"/>
          <a:tailEnd type="none" w="med" len="med"/>
        </a:ln>
      </xdr:spPr>
      <xdr:style>
        <a:lnRef idx="0">
          <a:schemeClr val="accent1"/>
        </a:lnRef>
        <a:fillRef idx="3">
          <a:schemeClr val="accent1"/>
        </a:fillRef>
        <a:effectRef idx="3">
          <a:schemeClr val="accent1"/>
        </a:effectRef>
        <a:fontRef idx="minor">
          <a:schemeClr val="lt1"/>
        </a:fontRef>
      </xdr:style>
      <xdr:txBody>
        <a:bodyPr vertOverflow="clip" wrap="square" lIns="18288" tIns="0" rIns="0" bIns="0" rtlCol="0" anchor="ctr" upright="1"/>
        <a:lstStyle/>
        <a:p>
          <a:pPr algn="ctr"/>
          <a:endParaRPr lang="en-US" sz="1100"/>
        </a:p>
      </xdr:txBody>
    </xdr:sp>
    <xdr:clientData/>
  </xdr:twoCellAnchor>
  <xdr:twoCellAnchor>
    <xdr:from>
      <xdr:col>2</xdr:col>
      <xdr:colOff>733425</xdr:colOff>
      <xdr:row>116</xdr:row>
      <xdr:rowOff>66675</xdr:rowOff>
    </xdr:from>
    <xdr:to>
      <xdr:col>4</xdr:col>
      <xdr:colOff>495300</xdr:colOff>
      <xdr:row>117</xdr:row>
      <xdr:rowOff>85725</xdr:rowOff>
    </xdr:to>
    <xdr:sp macro="" textlink="">
      <xdr:nvSpPr>
        <xdr:cNvPr id="60" name="TextBox 59"/>
        <xdr:cNvSpPr txBox="1"/>
      </xdr:nvSpPr>
      <xdr:spPr>
        <a:xfrm>
          <a:off x="1809750" y="19650075"/>
          <a:ext cx="12096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3</a:t>
          </a:r>
        </a:p>
      </xdr:txBody>
    </xdr:sp>
    <xdr:clientData/>
  </xdr:twoCellAnchor>
  <xdr:twoCellAnchor>
    <xdr:from>
      <xdr:col>7</xdr:col>
      <xdr:colOff>66675</xdr:colOff>
      <xdr:row>116</xdr:row>
      <xdr:rowOff>85725</xdr:rowOff>
    </xdr:from>
    <xdr:to>
      <xdr:col>7</xdr:col>
      <xdr:colOff>714375</xdr:colOff>
      <xdr:row>118</xdr:row>
      <xdr:rowOff>0</xdr:rowOff>
    </xdr:to>
    <xdr:sp macro="" textlink="">
      <xdr:nvSpPr>
        <xdr:cNvPr id="61" name="TextBox 60"/>
        <xdr:cNvSpPr txBox="1"/>
      </xdr:nvSpPr>
      <xdr:spPr>
        <a:xfrm>
          <a:off x="4095750" y="19669125"/>
          <a:ext cx="6477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7</a:t>
          </a:r>
        </a:p>
      </xdr:txBody>
    </xdr:sp>
    <xdr:clientData/>
  </xdr:twoCellAnchor>
  <xdr:twoCellAnchor>
    <xdr:from>
      <xdr:col>2</xdr:col>
      <xdr:colOff>752475</xdr:colOff>
      <xdr:row>171</xdr:row>
      <xdr:rowOff>66675</xdr:rowOff>
    </xdr:from>
    <xdr:to>
      <xdr:col>4</xdr:col>
      <xdr:colOff>514350</xdr:colOff>
      <xdr:row>172</xdr:row>
      <xdr:rowOff>123825</xdr:rowOff>
    </xdr:to>
    <xdr:sp macro="" textlink="">
      <xdr:nvSpPr>
        <xdr:cNvPr id="62" name="TextBox 61"/>
        <xdr:cNvSpPr txBox="1"/>
      </xdr:nvSpPr>
      <xdr:spPr>
        <a:xfrm>
          <a:off x="1828800" y="28594050"/>
          <a:ext cx="12096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3</a:t>
          </a:r>
        </a:p>
      </xdr:txBody>
    </xdr:sp>
    <xdr:clientData/>
  </xdr:twoCellAnchor>
  <xdr:twoCellAnchor>
    <xdr:from>
      <xdr:col>7</xdr:col>
      <xdr:colOff>142875</xdr:colOff>
      <xdr:row>171</xdr:row>
      <xdr:rowOff>57150</xdr:rowOff>
    </xdr:from>
    <xdr:to>
      <xdr:col>8</xdr:col>
      <xdr:colOff>47625</xdr:colOff>
      <xdr:row>172</xdr:row>
      <xdr:rowOff>133350</xdr:rowOff>
    </xdr:to>
    <xdr:sp macro="" textlink="">
      <xdr:nvSpPr>
        <xdr:cNvPr id="63" name="TextBox 62"/>
        <xdr:cNvSpPr txBox="1"/>
      </xdr:nvSpPr>
      <xdr:spPr>
        <a:xfrm>
          <a:off x="4171950" y="28346400"/>
          <a:ext cx="5619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7</a:t>
          </a:r>
        </a:p>
      </xdr:txBody>
    </xdr:sp>
    <xdr:clientData/>
  </xdr:twoCellAnchor>
  <xdr:twoCellAnchor>
    <xdr:from>
      <xdr:col>6</xdr:col>
      <xdr:colOff>95250</xdr:colOff>
      <xdr:row>23</xdr:row>
      <xdr:rowOff>57150</xdr:rowOff>
    </xdr:from>
    <xdr:to>
      <xdr:col>10</xdr:col>
      <xdr:colOff>390525</xdr:colOff>
      <xdr:row>35</xdr:row>
      <xdr:rowOff>49530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66675</xdr:colOff>
      <xdr:row>12</xdr:row>
      <xdr:rowOff>19051</xdr:rowOff>
    </xdr:from>
    <xdr:to>
      <xdr:col>10</xdr:col>
      <xdr:colOff>390525</xdr:colOff>
      <xdr:row>23</xdr:row>
      <xdr:rowOff>66676</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276224</xdr:colOff>
      <xdr:row>24</xdr:row>
      <xdr:rowOff>0</xdr:rowOff>
    </xdr:from>
    <xdr:to>
      <xdr:col>6</xdr:col>
      <xdr:colOff>123824</xdr:colOff>
      <xdr:row>35</xdr:row>
      <xdr:rowOff>68580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9</xdr:col>
      <xdr:colOff>447675</xdr:colOff>
      <xdr:row>50</xdr:row>
      <xdr:rowOff>24328</xdr:rowOff>
    </xdr:from>
    <xdr:to>
      <xdr:col>10</xdr:col>
      <xdr:colOff>296575</xdr:colOff>
      <xdr:row>50</xdr:row>
      <xdr:rowOff>424378</xdr:rowOff>
    </xdr:to>
    <xdr:pic>
      <xdr:nvPicPr>
        <xdr:cNvPr id="64" name="Picture 63"/>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5848350" y="8158678"/>
          <a:ext cx="410875" cy="400050"/>
        </a:xfrm>
        <a:prstGeom prst="rect">
          <a:avLst/>
        </a:prstGeom>
      </xdr:spPr>
    </xdr:pic>
    <xdr:clientData/>
  </xdr:twoCellAnchor>
  <xdr:twoCellAnchor editAs="oneCell">
    <xdr:from>
      <xdr:col>0</xdr:col>
      <xdr:colOff>190500</xdr:colOff>
      <xdr:row>50</xdr:row>
      <xdr:rowOff>9525</xdr:rowOff>
    </xdr:from>
    <xdr:to>
      <xdr:col>0</xdr:col>
      <xdr:colOff>601375</xdr:colOff>
      <xdr:row>50</xdr:row>
      <xdr:rowOff>409575</xdr:rowOff>
    </xdr:to>
    <xdr:pic>
      <xdr:nvPicPr>
        <xdr:cNvPr id="67" name="Picture 66"/>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90500" y="8401050"/>
          <a:ext cx="410875" cy="400050"/>
        </a:xfrm>
        <a:prstGeom prst="rect">
          <a:avLst/>
        </a:prstGeom>
      </xdr:spPr>
    </xdr:pic>
    <xdr:clientData/>
  </xdr:twoCellAnchor>
  <xdr:twoCellAnchor>
    <xdr:from>
      <xdr:col>2</xdr:col>
      <xdr:colOff>266700</xdr:colOff>
      <xdr:row>35</xdr:row>
      <xdr:rowOff>47625</xdr:rowOff>
    </xdr:from>
    <xdr:to>
      <xdr:col>6</xdr:col>
      <xdr:colOff>114300</xdr:colOff>
      <xdr:row>45</xdr:row>
      <xdr:rowOff>11430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6</xdr:col>
      <xdr:colOff>238124</xdr:colOff>
      <xdr:row>40</xdr:row>
      <xdr:rowOff>104775</xdr:rowOff>
    </xdr:from>
    <xdr:ext cx="2390775" cy="685800"/>
    <xdr:sp macro="" textlink="">
      <xdr:nvSpPr>
        <xdr:cNvPr id="70" name="TextBox 69"/>
        <xdr:cNvSpPr txBox="1"/>
      </xdr:nvSpPr>
      <xdr:spPr>
        <a:xfrm>
          <a:off x="3981449" y="6543675"/>
          <a:ext cx="2390775"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00" b="1">
              <a:solidFill>
                <a:srgbClr val="0000FF"/>
              </a:solidFill>
              <a:latin typeface="Times New Roman" pitchFamily="18" charset="0"/>
              <a:cs typeface="Times New Roman" pitchFamily="18" charset="0"/>
            </a:rPr>
            <a:t>The cognitive reaction time is the time it takes to react to the third symbol in the second test.</a:t>
          </a:r>
        </a:p>
      </xdr:txBody>
    </xdr:sp>
    <xdr:clientData/>
  </xdr:oneCellAnchor>
  <xdr:twoCellAnchor>
    <xdr:from>
      <xdr:col>0</xdr:col>
      <xdr:colOff>57150</xdr:colOff>
      <xdr:row>319</xdr:row>
      <xdr:rowOff>219075</xdr:rowOff>
    </xdr:from>
    <xdr:to>
      <xdr:col>8</xdr:col>
      <xdr:colOff>57150</xdr:colOff>
      <xdr:row>319</xdr:row>
      <xdr:rowOff>361950</xdr:rowOff>
    </xdr:to>
    <xdr:sp macro="" textlink="">
      <xdr:nvSpPr>
        <xdr:cNvPr id="98" name="TextBox 97"/>
        <xdr:cNvSpPr txBox="1"/>
      </xdr:nvSpPr>
      <xdr:spPr>
        <a:xfrm>
          <a:off x="57150" y="34985325"/>
          <a:ext cx="46863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1</xdr:colOff>
      <xdr:row>214</xdr:row>
      <xdr:rowOff>47625</xdr:rowOff>
    </xdr:from>
    <xdr:to>
      <xdr:col>10</xdr:col>
      <xdr:colOff>361951</xdr:colOff>
      <xdr:row>229</xdr:row>
      <xdr:rowOff>133350</xdr:rowOff>
    </xdr:to>
    <xdr:graphicFrame macro="">
      <xdr:nvGraphicFramePr>
        <xdr:cNvPr id="115" name="Chart 1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57150</xdr:colOff>
      <xdr:row>232</xdr:row>
      <xdr:rowOff>19050</xdr:rowOff>
    </xdr:from>
    <xdr:to>
      <xdr:col>5</xdr:col>
      <xdr:colOff>123825</xdr:colOff>
      <xdr:row>248</xdr:row>
      <xdr:rowOff>161924</xdr:rowOff>
    </xdr:to>
    <xdr:graphicFrame macro="">
      <xdr:nvGraphicFramePr>
        <xdr:cNvPr id="116" name="Chart 1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123824</xdr:colOff>
      <xdr:row>232</xdr:row>
      <xdr:rowOff>19049</xdr:rowOff>
    </xdr:from>
    <xdr:to>
      <xdr:col>10</xdr:col>
      <xdr:colOff>371475</xdr:colOff>
      <xdr:row>249</xdr:row>
      <xdr:rowOff>0</xdr:rowOff>
    </xdr:to>
    <xdr:graphicFrame macro="">
      <xdr:nvGraphicFramePr>
        <xdr:cNvPr id="117" name="Chart 1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57150</xdr:colOff>
      <xdr:row>249</xdr:row>
      <xdr:rowOff>9525</xdr:rowOff>
    </xdr:from>
    <xdr:to>
      <xdr:col>5</xdr:col>
      <xdr:colOff>123825</xdr:colOff>
      <xdr:row>266</xdr:row>
      <xdr:rowOff>0</xdr:rowOff>
    </xdr:to>
    <xdr:graphicFrame macro="">
      <xdr:nvGraphicFramePr>
        <xdr:cNvPr id="118" name="Chart 1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133349</xdr:colOff>
      <xdr:row>249</xdr:row>
      <xdr:rowOff>9525</xdr:rowOff>
    </xdr:from>
    <xdr:to>
      <xdr:col>10</xdr:col>
      <xdr:colOff>371475</xdr:colOff>
      <xdr:row>266</xdr:row>
      <xdr:rowOff>0</xdr:rowOff>
    </xdr:to>
    <xdr:graphicFrame macro="">
      <xdr:nvGraphicFramePr>
        <xdr:cNvPr id="119"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269</xdr:row>
      <xdr:rowOff>19049</xdr:rowOff>
    </xdr:from>
    <xdr:to>
      <xdr:col>10</xdr:col>
      <xdr:colOff>371475</xdr:colOff>
      <xdr:row>284</xdr:row>
      <xdr:rowOff>104774</xdr:rowOff>
    </xdr:to>
    <xdr:graphicFrame macro="">
      <xdr:nvGraphicFramePr>
        <xdr:cNvPr id="120"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152400</xdr:colOff>
      <xdr:row>286</xdr:row>
      <xdr:rowOff>38100</xdr:rowOff>
    </xdr:from>
    <xdr:to>
      <xdr:col>10</xdr:col>
      <xdr:colOff>361950</xdr:colOff>
      <xdr:row>303</xdr:row>
      <xdr:rowOff>28575</xdr:rowOff>
    </xdr:to>
    <xdr:graphicFrame macro="">
      <xdr:nvGraphicFramePr>
        <xdr:cNvPr id="121" name="Chart 1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47625</xdr:colOff>
      <xdr:row>286</xdr:row>
      <xdr:rowOff>38100</xdr:rowOff>
    </xdr:from>
    <xdr:to>
      <xdr:col>5</xdr:col>
      <xdr:colOff>152400</xdr:colOff>
      <xdr:row>303</xdr:row>
      <xdr:rowOff>28575</xdr:rowOff>
    </xdr:to>
    <xdr:graphicFrame macro="">
      <xdr:nvGraphicFramePr>
        <xdr:cNvPr id="122" name="Chart 1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57150</xdr:colOff>
      <xdr:row>303</xdr:row>
      <xdr:rowOff>28575</xdr:rowOff>
    </xdr:from>
    <xdr:to>
      <xdr:col>5</xdr:col>
      <xdr:colOff>152400</xdr:colOff>
      <xdr:row>319</xdr:row>
      <xdr:rowOff>247650</xdr:rowOff>
    </xdr:to>
    <xdr:graphicFrame macro="">
      <xdr:nvGraphicFramePr>
        <xdr:cNvPr id="123" name="Chart 1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161925</xdr:colOff>
      <xdr:row>303</xdr:row>
      <xdr:rowOff>28575</xdr:rowOff>
    </xdr:from>
    <xdr:to>
      <xdr:col>10</xdr:col>
      <xdr:colOff>371476</xdr:colOff>
      <xdr:row>320</xdr:row>
      <xdr:rowOff>0</xdr:rowOff>
    </xdr:to>
    <xdr:graphicFrame macro="">
      <xdr:nvGraphicFramePr>
        <xdr:cNvPr id="124" name="Chart 1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57150</xdr:colOff>
      <xdr:row>247</xdr:row>
      <xdr:rowOff>133350</xdr:rowOff>
    </xdr:from>
    <xdr:to>
      <xdr:col>8</xdr:col>
      <xdr:colOff>752475</xdr:colOff>
      <xdr:row>248</xdr:row>
      <xdr:rowOff>114300</xdr:rowOff>
    </xdr:to>
    <xdr:sp macro="" textlink="">
      <xdr:nvSpPr>
        <xdr:cNvPr id="125" name="TextBox 124"/>
        <xdr:cNvSpPr txBox="1"/>
      </xdr:nvSpPr>
      <xdr:spPr>
        <a:xfrm>
          <a:off x="57150" y="23202900"/>
          <a:ext cx="5343525"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104775</xdr:colOff>
      <xdr:row>265</xdr:row>
      <xdr:rowOff>38101</xdr:rowOff>
    </xdr:from>
    <xdr:to>
      <xdr:col>9</xdr:col>
      <xdr:colOff>47625</xdr:colOff>
      <xdr:row>266</xdr:row>
      <xdr:rowOff>9526</xdr:rowOff>
    </xdr:to>
    <xdr:sp macro="" textlink="">
      <xdr:nvSpPr>
        <xdr:cNvPr id="126" name="TextBox 125"/>
        <xdr:cNvSpPr txBox="1"/>
      </xdr:nvSpPr>
      <xdr:spPr>
        <a:xfrm>
          <a:off x="104775" y="26022301"/>
          <a:ext cx="5343525" cy="133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57150</xdr:colOff>
      <xdr:row>301</xdr:row>
      <xdr:rowOff>142875</xdr:rowOff>
    </xdr:from>
    <xdr:to>
      <xdr:col>8</xdr:col>
      <xdr:colOff>57150</xdr:colOff>
      <xdr:row>302</xdr:row>
      <xdr:rowOff>123825</xdr:rowOff>
    </xdr:to>
    <xdr:sp macro="" textlink="">
      <xdr:nvSpPr>
        <xdr:cNvPr id="127" name="TextBox 126"/>
        <xdr:cNvSpPr txBox="1"/>
      </xdr:nvSpPr>
      <xdr:spPr>
        <a:xfrm>
          <a:off x="57150" y="31994475"/>
          <a:ext cx="46863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57150</xdr:colOff>
      <xdr:row>319</xdr:row>
      <xdr:rowOff>219075</xdr:rowOff>
    </xdr:from>
    <xdr:to>
      <xdr:col>8</xdr:col>
      <xdr:colOff>57150</xdr:colOff>
      <xdr:row>319</xdr:row>
      <xdr:rowOff>361950</xdr:rowOff>
    </xdr:to>
    <xdr:sp macro="" textlink="">
      <xdr:nvSpPr>
        <xdr:cNvPr id="128" name="TextBox 127"/>
        <xdr:cNvSpPr txBox="1"/>
      </xdr:nvSpPr>
      <xdr:spPr>
        <a:xfrm>
          <a:off x="57150" y="34985325"/>
          <a:ext cx="4686300"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20th point plotted			</a:t>
          </a:r>
          <a:r>
            <a:rPr lang="en-US" sz="600" baseline="0"/>
            <a:t>                                                        </a:t>
          </a:r>
          <a:r>
            <a:rPr lang="en-US" sz="600"/>
            <a:t>Every</a:t>
          </a:r>
          <a:r>
            <a:rPr lang="en-US" sz="600" baseline="0"/>
            <a:t> 20th point plotted</a:t>
          </a:r>
          <a:endParaRPr lang="en-US" sz="600"/>
        </a:p>
      </xdr:txBody>
    </xdr:sp>
    <xdr:clientData/>
  </xdr:twoCellAnchor>
  <xdr:twoCellAnchor>
    <xdr:from>
      <xdr:col>0</xdr:col>
      <xdr:colOff>57151</xdr:colOff>
      <xdr:row>228</xdr:row>
      <xdr:rowOff>66675</xdr:rowOff>
    </xdr:from>
    <xdr:to>
      <xdr:col>2</xdr:col>
      <xdr:colOff>95251</xdr:colOff>
      <xdr:row>229</xdr:row>
      <xdr:rowOff>47625</xdr:rowOff>
    </xdr:to>
    <xdr:sp macro="" textlink="">
      <xdr:nvSpPr>
        <xdr:cNvPr id="129" name="TextBox 128"/>
        <xdr:cNvSpPr txBox="1"/>
      </xdr:nvSpPr>
      <xdr:spPr>
        <a:xfrm>
          <a:off x="57151" y="20059650"/>
          <a:ext cx="1114425"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50th point plotted		</a:t>
          </a:r>
        </a:p>
      </xdr:txBody>
    </xdr:sp>
    <xdr:clientData/>
  </xdr:twoCellAnchor>
  <xdr:twoCellAnchor>
    <xdr:from>
      <xdr:col>0</xdr:col>
      <xdr:colOff>57151</xdr:colOff>
      <xdr:row>283</xdr:row>
      <xdr:rowOff>104775</xdr:rowOff>
    </xdr:from>
    <xdr:to>
      <xdr:col>2</xdr:col>
      <xdr:colOff>95251</xdr:colOff>
      <xdr:row>284</xdr:row>
      <xdr:rowOff>85725</xdr:rowOff>
    </xdr:to>
    <xdr:sp macro="" textlink="">
      <xdr:nvSpPr>
        <xdr:cNvPr id="130" name="TextBox 129"/>
        <xdr:cNvSpPr txBox="1"/>
      </xdr:nvSpPr>
      <xdr:spPr>
        <a:xfrm>
          <a:off x="57151" y="29041725"/>
          <a:ext cx="1114425" cy="142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600"/>
            <a:t>Every 50th point plotted		</a:t>
          </a:r>
        </a:p>
      </xdr:txBody>
    </xdr:sp>
    <xdr:clientData/>
  </xdr:twoCellAnchor>
  <xdr:twoCellAnchor>
    <xdr:from>
      <xdr:col>2</xdr:col>
      <xdr:colOff>733425</xdr:colOff>
      <xdr:row>224</xdr:row>
      <xdr:rowOff>66675</xdr:rowOff>
    </xdr:from>
    <xdr:to>
      <xdr:col>4</xdr:col>
      <xdr:colOff>495300</xdr:colOff>
      <xdr:row>225</xdr:row>
      <xdr:rowOff>85725</xdr:rowOff>
    </xdr:to>
    <xdr:sp macro="" textlink="">
      <xdr:nvSpPr>
        <xdr:cNvPr id="131" name="TextBox 130"/>
        <xdr:cNvSpPr txBox="1"/>
      </xdr:nvSpPr>
      <xdr:spPr>
        <a:xfrm>
          <a:off x="1809750" y="19411950"/>
          <a:ext cx="1209675" cy="180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3</a:t>
          </a:r>
        </a:p>
      </xdr:txBody>
    </xdr:sp>
    <xdr:clientData/>
  </xdr:twoCellAnchor>
  <xdr:twoCellAnchor>
    <xdr:from>
      <xdr:col>7</xdr:col>
      <xdr:colOff>66675</xdr:colOff>
      <xdr:row>224</xdr:row>
      <xdr:rowOff>85725</xdr:rowOff>
    </xdr:from>
    <xdr:to>
      <xdr:col>7</xdr:col>
      <xdr:colOff>714375</xdr:colOff>
      <xdr:row>226</xdr:row>
      <xdr:rowOff>0</xdr:rowOff>
    </xdr:to>
    <xdr:sp macro="" textlink="">
      <xdr:nvSpPr>
        <xdr:cNvPr id="132" name="TextBox 131"/>
        <xdr:cNvSpPr txBox="1"/>
      </xdr:nvSpPr>
      <xdr:spPr>
        <a:xfrm>
          <a:off x="4095750" y="19431000"/>
          <a:ext cx="590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7</a:t>
          </a:r>
        </a:p>
      </xdr:txBody>
    </xdr:sp>
    <xdr:clientData/>
  </xdr:twoCellAnchor>
  <xdr:twoCellAnchor>
    <xdr:from>
      <xdr:col>2</xdr:col>
      <xdr:colOff>752475</xdr:colOff>
      <xdr:row>279</xdr:row>
      <xdr:rowOff>66675</xdr:rowOff>
    </xdr:from>
    <xdr:to>
      <xdr:col>4</xdr:col>
      <xdr:colOff>514350</xdr:colOff>
      <xdr:row>280</xdr:row>
      <xdr:rowOff>123825</xdr:rowOff>
    </xdr:to>
    <xdr:sp macro="" textlink="">
      <xdr:nvSpPr>
        <xdr:cNvPr id="133" name="TextBox 132"/>
        <xdr:cNvSpPr txBox="1"/>
      </xdr:nvSpPr>
      <xdr:spPr>
        <a:xfrm>
          <a:off x="1828800" y="28355925"/>
          <a:ext cx="12096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3</a:t>
          </a:r>
        </a:p>
      </xdr:txBody>
    </xdr:sp>
    <xdr:clientData/>
  </xdr:twoCellAnchor>
  <xdr:twoCellAnchor>
    <xdr:from>
      <xdr:col>7</xdr:col>
      <xdr:colOff>19050</xdr:colOff>
      <xdr:row>279</xdr:row>
      <xdr:rowOff>38100</xdr:rowOff>
    </xdr:from>
    <xdr:to>
      <xdr:col>8</xdr:col>
      <xdr:colOff>38100</xdr:colOff>
      <xdr:row>280</xdr:row>
      <xdr:rowOff>114300</xdr:rowOff>
    </xdr:to>
    <xdr:sp macro="" textlink="">
      <xdr:nvSpPr>
        <xdr:cNvPr id="134" name="TextBox 133"/>
        <xdr:cNvSpPr txBox="1"/>
      </xdr:nvSpPr>
      <xdr:spPr>
        <a:xfrm>
          <a:off x="4048125" y="46148625"/>
          <a:ext cx="6762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Pulse 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19049</xdr:colOff>
      <xdr:row>37</xdr:row>
      <xdr:rowOff>66674</xdr:rowOff>
    </xdr:from>
    <xdr:to>
      <xdr:col>19</xdr:col>
      <xdr:colOff>38099</xdr:colOff>
      <xdr:row>42</xdr:row>
      <xdr:rowOff>66675</xdr:rowOff>
    </xdr:to>
    <xdr:sp macro="" textlink="">
      <xdr:nvSpPr>
        <xdr:cNvPr id="3" name="Rectangle 2"/>
        <xdr:cNvSpPr/>
      </xdr:nvSpPr>
      <xdr:spPr bwMode="auto">
        <a:xfrm>
          <a:off x="19049" y="5981699"/>
          <a:ext cx="11887200" cy="80962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11</xdr:col>
      <xdr:colOff>638175</xdr:colOff>
      <xdr:row>29</xdr:row>
      <xdr:rowOff>161924</xdr:rowOff>
    </xdr:from>
    <xdr:to>
      <xdr:col>13</xdr:col>
      <xdr:colOff>19050</xdr:colOff>
      <xdr:row>33</xdr:row>
      <xdr:rowOff>47625</xdr:rowOff>
    </xdr:to>
    <xdr:sp macro="" textlink="">
      <xdr:nvSpPr>
        <xdr:cNvPr id="5" name="Rectangle 4"/>
        <xdr:cNvSpPr/>
      </xdr:nvSpPr>
      <xdr:spPr bwMode="auto">
        <a:xfrm>
          <a:off x="1247775" y="6048374"/>
          <a:ext cx="752475" cy="533401"/>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7</xdr:row>
      <xdr:rowOff>152400</xdr:rowOff>
    </xdr:from>
    <xdr:to>
      <xdr:col>4</xdr:col>
      <xdr:colOff>66675</xdr:colOff>
      <xdr:row>12</xdr:row>
      <xdr:rowOff>38100</xdr:rowOff>
    </xdr:to>
    <xdr:sp macro="" textlink="">
      <xdr:nvSpPr>
        <xdr:cNvPr id="7" name="Rectangle 6"/>
        <xdr:cNvSpPr/>
      </xdr:nvSpPr>
      <xdr:spPr bwMode="auto">
        <a:xfrm>
          <a:off x="304801" y="1123950"/>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8</xdr:row>
      <xdr:rowOff>0</xdr:rowOff>
    </xdr:from>
    <xdr:to>
      <xdr:col>8</xdr:col>
      <xdr:colOff>47625</xdr:colOff>
      <xdr:row>12</xdr:row>
      <xdr:rowOff>66675</xdr:rowOff>
    </xdr:to>
    <xdr:sp macro="" textlink="">
      <xdr:nvSpPr>
        <xdr:cNvPr id="8" name="Rectangle 7"/>
        <xdr:cNvSpPr/>
      </xdr:nvSpPr>
      <xdr:spPr bwMode="auto">
        <a:xfrm>
          <a:off x="7210426" y="16192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8</xdr:row>
      <xdr:rowOff>0</xdr:rowOff>
    </xdr:from>
    <xdr:to>
      <xdr:col>12</xdr:col>
      <xdr:colOff>47625</xdr:colOff>
      <xdr:row>12</xdr:row>
      <xdr:rowOff>66675</xdr:rowOff>
    </xdr:to>
    <xdr:sp macro="" textlink="">
      <xdr:nvSpPr>
        <xdr:cNvPr id="9" name="Rectangle 8"/>
        <xdr:cNvSpPr/>
      </xdr:nvSpPr>
      <xdr:spPr bwMode="auto">
        <a:xfrm>
          <a:off x="9763126" y="161925"/>
          <a:ext cx="22002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12</xdr:row>
      <xdr:rowOff>152400</xdr:rowOff>
    </xdr:from>
    <xdr:to>
      <xdr:col>4</xdr:col>
      <xdr:colOff>66675</xdr:colOff>
      <xdr:row>17</xdr:row>
      <xdr:rowOff>38100</xdr:rowOff>
    </xdr:to>
    <xdr:sp macro="" textlink="">
      <xdr:nvSpPr>
        <xdr:cNvPr id="10" name="Rectangle 9"/>
        <xdr:cNvSpPr/>
      </xdr:nvSpPr>
      <xdr:spPr bwMode="auto">
        <a:xfrm>
          <a:off x="304801" y="1933575"/>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13</xdr:row>
      <xdr:rowOff>0</xdr:rowOff>
    </xdr:from>
    <xdr:to>
      <xdr:col>8</xdr:col>
      <xdr:colOff>47625</xdr:colOff>
      <xdr:row>17</xdr:row>
      <xdr:rowOff>66675</xdr:rowOff>
    </xdr:to>
    <xdr:sp macro="" textlink="">
      <xdr:nvSpPr>
        <xdr:cNvPr id="11" name="Rectangle 10"/>
        <xdr:cNvSpPr/>
      </xdr:nvSpPr>
      <xdr:spPr bwMode="auto">
        <a:xfrm>
          <a:off x="285751" y="1943100"/>
          <a:ext cx="23526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13</xdr:row>
      <xdr:rowOff>0</xdr:rowOff>
    </xdr:from>
    <xdr:to>
      <xdr:col>12</xdr:col>
      <xdr:colOff>47625</xdr:colOff>
      <xdr:row>17</xdr:row>
      <xdr:rowOff>66675</xdr:rowOff>
    </xdr:to>
    <xdr:sp macro="" textlink="">
      <xdr:nvSpPr>
        <xdr:cNvPr id="12" name="Rectangle 11"/>
        <xdr:cNvSpPr/>
      </xdr:nvSpPr>
      <xdr:spPr bwMode="auto">
        <a:xfrm>
          <a:off x="5305426" y="113347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8</xdr:row>
      <xdr:rowOff>0</xdr:rowOff>
    </xdr:from>
    <xdr:to>
      <xdr:col>16</xdr:col>
      <xdr:colOff>47625</xdr:colOff>
      <xdr:row>12</xdr:row>
      <xdr:rowOff>66675</xdr:rowOff>
    </xdr:to>
    <xdr:sp macro="" textlink="">
      <xdr:nvSpPr>
        <xdr:cNvPr id="13" name="Rectangle 12"/>
        <xdr:cNvSpPr/>
      </xdr:nvSpPr>
      <xdr:spPr bwMode="auto">
        <a:xfrm>
          <a:off x="5305426" y="113347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13</xdr:row>
      <xdr:rowOff>0</xdr:rowOff>
    </xdr:from>
    <xdr:to>
      <xdr:col>16</xdr:col>
      <xdr:colOff>47625</xdr:colOff>
      <xdr:row>17</xdr:row>
      <xdr:rowOff>66675</xdr:rowOff>
    </xdr:to>
    <xdr:sp macro="" textlink="">
      <xdr:nvSpPr>
        <xdr:cNvPr id="14" name="Rectangle 13"/>
        <xdr:cNvSpPr/>
      </xdr:nvSpPr>
      <xdr:spPr bwMode="auto">
        <a:xfrm>
          <a:off x="5305426" y="1943100"/>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18</xdr:row>
      <xdr:rowOff>152400</xdr:rowOff>
    </xdr:from>
    <xdr:to>
      <xdr:col>4</xdr:col>
      <xdr:colOff>66675</xdr:colOff>
      <xdr:row>23</xdr:row>
      <xdr:rowOff>38100</xdr:rowOff>
    </xdr:to>
    <xdr:sp macro="" textlink="">
      <xdr:nvSpPr>
        <xdr:cNvPr id="16" name="Rectangle 15"/>
        <xdr:cNvSpPr/>
      </xdr:nvSpPr>
      <xdr:spPr bwMode="auto">
        <a:xfrm>
          <a:off x="304801" y="2905125"/>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18</xdr:row>
      <xdr:rowOff>152400</xdr:rowOff>
    </xdr:from>
    <xdr:to>
      <xdr:col>8</xdr:col>
      <xdr:colOff>47625</xdr:colOff>
      <xdr:row>23</xdr:row>
      <xdr:rowOff>57150</xdr:rowOff>
    </xdr:to>
    <xdr:sp macro="" textlink="">
      <xdr:nvSpPr>
        <xdr:cNvPr id="17" name="Rectangle 16"/>
        <xdr:cNvSpPr/>
      </xdr:nvSpPr>
      <xdr:spPr bwMode="auto">
        <a:xfrm>
          <a:off x="2876551" y="2905125"/>
          <a:ext cx="21907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18</xdr:row>
      <xdr:rowOff>152400</xdr:rowOff>
    </xdr:from>
    <xdr:to>
      <xdr:col>12</xdr:col>
      <xdr:colOff>47625</xdr:colOff>
      <xdr:row>23</xdr:row>
      <xdr:rowOff>57150</xdr:rowOff>
    </xdr:to>
    <xdr:sp macro="" textlink="">
      <xdr:nvSpPr>
        <xdr:cNvPr id="18" name="Rectangle 17"/>
        <xdr:cNvSpPr/>
      </xdr:nvSpPr>
      <xdr:spPr bwMode="auto">
        <a:xfrm>
          <a:off x="5305426" y="290512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23</xdr:row>
      <xdr:rowOff>152400</xdr:rowOff>
    </xdr:from>
    <xdr:to>
      <xdr:col>4</xdr:col>
      <xdr:colOff>66675</xdr:colOff>
      <xdr:row>28</xdr:row>
      <xdr:rowOff>38100</xdr:rowOff>
    </xdr:to>
    <xdr:sp macro="" textlink="">
      <xdr:nvSpPr>
        <xdr:cNvPr id="19" name="Rectangle 18"/>
        <xdr:cNvSpPr/>
      </xdr:nvSpPr>
      <xdr:spPr bwMode="auto">
        <a:xfrm>
          <a:off x="2895601" y="1123950"/>
          <a:ext cx="2190749"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24</xdr:row>
      <xdr:rowOff>0</xdr:rowOff>
    </xdr:from>
    <xdr:to>
      <xdr:col>8</xdr:col>
      <xdr:colOff>47625</xdr:colOff>
      <xdr:row>28</xdr:row>
      <xdr:rowOff>66675</xdr:rowOff>
    </xdr:to>
    <xdr:sp macro="" textlink="">
      <xdr:nvSpPr>
        <xdr:cNvPr id="20" name="Rectangle 19"/>
        <xdr:cNvSpPr/>
      </xdr:nvSpPr>
      <xdr:spPr bwMode="auto">
        <a:xfrm>
          <a:off x="2876551" y="1943100"/>
          <a:ext cx="21907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24</xdr:row>
      <xdr:rowOff>0</xdr:rowOff>
    </xdr:from>
    <xdr:to>
      <xdr:col>12</xdr:col>
      <xdr:colOff>47625</xdr:colOff>
      <xdr:row>28</xdr:row>
      <xdr:rowOff>66675</xdr:rowOff>
    </xdr:to>
    <xdr:sp macro="" textlink="">
      <xdr:nvSpPr>
        <xdr:cNvPr id="21" name="Rectangle 20"/>
        <xdr:cNvSpPr/>
      </xdr:nvSpPr>
      <xdr:spPr bwMode="auto">
        <a:xfrm>
          <a:off x="7820026" y="113347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18</xdr:row>
      <xdr:rowOff>152400</xdr:rowOff>
    </xdr:from>
    <xdr:to>
      <xdr:col>16</xdr:col>
      <xdr:colOff>47625</xdr:colOff>
      <xdr:row>23</xdr:row>
      <xdr:rowOff>57150</xdr:rowOff>
    </xdr:to>
    <xdr:sp macro="" textlink="">
      <xdr:nvSpPr>
        <xdr:cNvPr id="22" name="Rectangle 21"/>
        <xdr:cNvSpPr/>
      </xdr:nvSpPr>
      <xdr:spPr bwMode="auto">
        <a:xfrm>
          <a:off x="7820026" y="290512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24</xdr:row>
      <xdr:rowOff>0</xdr:rowOff>
    </xdr:from>
    <xdr:to>
      <xdr:col>16</xdr:col>
      <xdr:colOff>47625</xdr:colOff>
      <xdr:row>28</xdr:row>
      <xdr:rowOff>66675</xdr:rowOff>
    </xdr:to>
    <xdr:sp macro="" textlink="">
      <xdr:nvSpPr>
        <xdr:cNvPr id="23" name="Rectangle 22"/>
        <xdr:cNvSpPr/>
      </xdr:nvSpPr>
      <xdr:spPr bwMode="auto">
        <a:xfrm>
          <a:off x="7820026" y="1943100"/>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19</xdr:row>
      <xdr:rowOff>0</xdr:rowOff>
    </xdr:from>
    <xdr:to>
      <xdr:col>24</xdr:col>
      <xdr:colOff>47625</xdr:colOff>
      <xdr:row>23</xdr:row>
      <xdr:rowOff>66675</xdr:rowOff>
    </xdr:to>
    <xdr:sp macro="" textlink="">
      <xdr:nvSpPr>
        <xdr:cNvPr id="27" name="Rectangle 26"/>
        <xdr:cNvSpPr/>
      </xdr:nvSpPr>
      <xdr:spPr bwMode="auto">
        <a:xfrm>
          <a:off x="7820026" y="307657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24</xdr:row>
      <xdr:rowOff>0</xdr:rowOff>
    </xdr:from>
    <xdr:to>
      <xdr:col>24</xdr:col>
      <xdr:colOff>47625</xdr:colOff>
      <xdr:row>28</xdr:row>
      <xdr:rowOff>66675</xdr:rowOff>
    </xdr:to>
    <xdr:sp macro="" textlink="">
      <xdr:nvSpPr>
        <xdr:cNvPr id="28" name="Rectangle 27"/>
        <xdr:cNvSpPr/>
      </xdr:nvSpPr>
      <xdr:spPr bwMode="auto">
        <a:xfrm>
          <a:off x="7820026" y="3886200"/>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23</xdr:row>
      <xdr:rowOff>152400</xdr:rowOff>
    </xdr:from>
    <xdr:to>
      <xdr:col>4</xdr:col>
      <xdr:colOff>66675</xdr:colOff>
      <xdr:row>28</xdr:row>
      <xdr:rowOff>38100</xdr:rowOff>
    </xdr:to>
    <xdr:sp macro="" textlink="">
      <xdr:nvSpPr>
        <xdr:cNvPr id="31" name="Rectangle 30"/>
        <xdr:cNvSpPr/>
      </xdr:nvSpPr>
      <xdr:spPr bwMode="auto">
        <a:xfrm>
          <a:off x="304801" y="3714750"/>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23</xdr:row>
      <xdr:rowOff>152400</xdr:rowOff>
    </xdr:from>
    <xdr:to>
      <xdr:col>8</xdr:col>
      <xdr:colOff>47625</xdr:colOff>
      <xdr:row>28</xdr:row>
      <xdr:rowOff>57150</xdr:rowOff>
    </xdr:to>
    <xdr:sp macro="" textlink="">
      <xdr:nvSpPr>
        <xdr:cNvPr id="32" name="Rectangle 31"/>
        <xdr:cNvSpPr/>
      </xdr:nvSpPr>
      <xdr:spPr bwMode="auto">
        <a:xfrm>
          <a:off x="2876551" y="3714750"/>
          <a:ext cx="21907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23</xdr:row>
      <xdr:rowOff>152400</xdr:rowOff>
    </xdr:from>
    <xdr:to>
      <xdr:col>12</xdr:col>
      <xdr:colOff>47625</xdr:colOff>
      <xdr:row>28</xdr:row>
      <xdr:rowOff>57150</xdr:rowOff>
    </xdr:to>
    <xdr:sp macro="" textlink="">
      <xdr:nvSpPr>
        <xdr:cNvPr id="33" name="Rectangle 32"/>
        <xdr:cNvSpPr/>
      </xdr:nvSpPr>
      <xdr:spPr bwMode="auto">
        <a:xfrm>
          <a:off x="5305426" y="3714750"/>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16</xdr:col>
      <xdr:colOff>285751</xdr:colOff>
      <xdr:row>18</xdr:row>
      <xdr:rowOff>152400</xdr:rowOff>
    </xdr:from>
    <xdr:to>
      <xdr:col>19</xdr:col>
      <xdr:colOff>552450</xdr:colOff>
      <xdr:row>23</xdr:row>
      <xdr:rowOff>57150</xdr:rowOff>
    </xdr:to>
    <xdr:sp macro="" textlink="">
      <xdr:nvSpPr>
        <xdr:cNvPr id="34" name="Rectangle 33"/>
        <xdr:cNvSpPr/>
      </xdr:nvSpPr>
      <xdr:spPr bwMode="auto">
        <a:xfrm>
          <a:off x="10325101" y="2905125"/>
          <a:ext cx="209549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18</xdr:row>
      <xdr:rowOff>152400</xdr:rowOff>
    </xdr:from>
    <xdr:to>
      <xdr:col>24</xdr:col>
      <xdr:colOff>47625</xdr:colOff>
      <xdr:row>23</xdr:row>
      <xdr:rowOff>57150</xdr:rowOff>
    </xdr:to>
    <xdr:sp macro="" textlink="">
      <xdr:nvSpPr>
        <xdr:cNvPr id="35" name="Rectangle 34"/>
        <xdr:cNvSpPr/>
      </xdr:nvSpPr>
      <xdr:spPr bwMode="auto">
        <a:xfrm>
          <a:off x="12811126" y="2905125"/>
          <a:ext cx="21812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23</xdr:row>
      <xdr:rowOff>152400</xdr:rowOff>
    </xdr:from>
    <xdr:to>
      <xdr:col>16</xdr:col>
      <xdr:colOff>47625</xdr:colOff>
      <xdr:row>28</xdr:row>
      <xdr:rowOff>57150</xdr:rowOff>
    </xdr:to>
    <xdr:sp macro="" textlink="">
      <xdr:nvSpPr>
        <xdr:cNvPr id="36" name="Rectangle 35"/>
        <xdr:cNvSpPr/>
      </xdr:nvSpPr>
      <xdr:spPr bwMode="auto">
        <a:xfrm>
          <a:off x="7820026" y="3714750"/>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24</xdr:row>
      <xdr:rowOff>0</xdr:rowOff>
    </xdr:from>
    <xdr:to>
      <xdr:col>24</xdr:col>
      <xdr:colOff>47625</xdr:colOff>
      <xdr:row>28</xdr:row>
      <xdr:rowOff>66675</xdr:rowOff>
    </xdr:to>
    <xdr:sp macro="" textlink="">
      <xdr:nvSpPr>
        <xdr:cNvPr id="38" name="Rectangle 37"/>
        <xdr:cNvSpPr/>
      </xdr:nvSpPr>
      <xdr:spPr bwMode="auto">
        <a:xfrm>
          <a:off x="12811126" y="2914650"/>
          <a:ext cx="21812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16</xdr:col>
      <xdr:colOff>285751</xdr:colOff>
      <xdr:row>23</xdr:row>
      <xdr:rowOff>152400</xdr:rowOff>
    </xdr:from>
    <xdr:to>
      <xdr:col>19</xdr:col>
      <xdr:colOff>561975</xdr:colOff>
      <xdr:row>28</xdr:row>
      <xdr:rowOff>57150</xdr:rowOff>
    </xdr:to>
    <xdr:sp macro="" textlink="">
      <xdr:nvSpPr>
        <xdr:cNvPr id="39" name="Rectangle 38"/>
        <xdr:cNvSpPr/>
      </xdr:nvSpPr>
      <xdr:spPr bwMode="auto">
        <a:xfrm>
          <a:off x="10325101" y="3714750"/>
          <a:ext cx="21050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23</xdr:row>
      <xdr:rowOff>152400</xdr:rowOff>
    </xdr:from>
    <xdr:to>
      <xdr:col>24</xdr:col>
      <xdr:colOff>47625</xdr:colOff>
      <xdr:row>28</xdr:row>
      <xdr:rowOff>57150</xdr:rowOff>
    </xdr:to>
    <xdr:sp macro="" textlink="">
      <xdr:nvSpPr>
        <xdr:cNvPr id="40" name="Rectangle 39"/>
        <xdr:cNvSpPr/>
      </xdr:nvSpPr>
      <xdr:spPr bwMode="auto">
        <a:xfrm>
          <a:off x="12811126" y="3714750"/>
          <a:ext cx="21812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16</xdr:col>
      <xdr:colOff>571500</xdr:colOff>
      <xdr:row>42</xdr:row>
      <xdr:rowOff>95250</xdr:rowOff>
    </xdr:from>
    <xdr:to>
      <xdr:col>25</xdr:col>
      <xdr:colOff>57150</xdr:colOff>
      <xdr:row>50</xdr:row>
      <xdr:rowOff>76201</xdr:rowOff>
    </xdr:to>
    <xdr:sp macro="" textlink="">
      <xdr:nvSpPr>
        <xdr:cNvPr id="41" name="Rectangle 40"/>
        <xdr:cNvSpPr/>
      </xdr:nvSpPr>
      <xdr:spPr bwMode="auto">
        <a:xfrm>
          <a:off x="10610850" y="6981825"/>
          <a:ext cx="4962525" cy="13620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11</xdr:col>
      <xdr:colOff>571499</xdr:colOff>
      <xdr:row>42</xdr:row>
      <xdr:rowOff>95249</xdr:rowOff>
    </xdr:from>
    <xdr:to>
      <xdr:col>14</xdr:col>
      <xdr:colOff>581024</xdr:colOff>
      <xdr:row>50</xdr:row>
      <xdr:rowOff>66675</xdr:rowOff>
    </xdr:to>
    <xdr:sp macro="" textlink="">
      <xdr:nvSpPr>
        <xdr:cNvPr id="42" name="Rectangle 41"/>
        <xdr:cNvSpPr/>
      </xdr:nvSpPr>
      <xdr:spPr bwMode="auto">
        <a:xfrm>
          <a:off x="7496174" y="6943724"/>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7</xdr:col>
      <xdr:colOff>571499</xdr:colOff>
      <xdr:row>42</xdr:row>
      <xdr:rowOff>95249</xdr:rowOff>
    </xdr:from>
    <xdr:to>
      <xdr:col>11</xdr:col>
      <xdr:colOff>19049</xdr:colOff>
      <xdr:row>50</xdr:row>
      <xdr:rowOff>66675</xdr:rowOff>
    </xdr:to>
    <xdr:sp macro="" textlink="">
      <xdr:nvSpPr>
        <xdr:cNvPr id="43" name="Rectangle 42"/>
        <xdr:cNvSpPr/>
      </xdr:nvSpPr>
      <xdr:spPr bwMode="auto">
        <a:xfrm>
          <a:off x="4991099" y="6943724"/>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3</xdr:col>
      <xdr:colOff>571499</xdr:colOff>
      <xdr:row>42</xdr:row>
      <xdr:rowOff>95249</xdr:rowOff>
    </xdr:from>
    <xdr:to>
      <xdr:col>7</xdr:col>
      <xdr:colOff>85724</xdr:colOff>
      <xdr:row>50</xdr:row>
      <xdr:rowOff>66675</xdr:rowOff>
    </xdr:to>
    <xdr:sp macro="" textlink="">
      <xdr:nvSpPr>
        <xdr:cNvPr id="44" name="Rectangle 43"/>
        <xdr:cNvSpPr/>
      </xdr:nvSpPr>
      <xdr:spPr bwMode="auto">
        <a:xfrm>
          <a:off x="2552699" y="6943724"/>
          <a:ext cx="1952625" cy="1323976"/>
        </a:xfrm>
        <a:prstGeom prst="rect">
          <a:avLst/>
        </a:prstGeom>
        <a:solidFill>
          <a:schemeClr val="accent4">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19049</xdr:colOff>
      <xdr:row>42</xdr:row>
      <xdr:rowOff>95249</xdr:rowOff>
    </xdr:from>
    <xdr:to>
      <xdr:col>2</xdr:col>
      <xdr:colOff>685799</xdr:colOff>
      <xdr:row>50</xdr:row>
      <xdr:rowOff>66675</xdr:rowOff>
    </xdr:to>
    <xdr:sp macro="" textlink="">
      <xdr:nvSpPr>
        <xdr:cNvPr id="45" name="Rectangle 44"/>
        <xdr:cNvSpPr/>
      </xdr:nvSpPr>
      <xdr:spPr bwMode="auto">
        <a:xfrm>
          <a:off x="19049" y="6819899"/>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xdr:col>
      <xdr:colOff>0</xdr:colOff>
      <xdr:row>2</xdr:row>
      <xdr:rowOff>133350</xdr:rowOff>
    </xdr:from>
    <xdr:to>
      <xdr:col>7</xdr:col>
      <xdr:colOff>0</xdr:colOff>
      <xdr:row>6</xdr:row>
      <xdr:rowOff>9526</xdr:rowOff>
    </xdr:to>
    <xdr:sp macro="" textlink="">
      <xdr:nvSpPr>
        <xdr:cNvPr id="47" name="Rectangle 46"/>
        <xdr:cNvSpPr/>
      </xdr:nvSpPr>
      <xdr:spPr bwMode="auto">
        <a:xfrm>
          <a:off x="3200400" y="295275"/>
          <a:ext cx="1171575" cy="5238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36</xdr:row>
      <xdr:rowOff>66674</xdr:rowOff>
    </xdr:from>
    <xdr:to>
      <xdr:col>19</xdr:col>
      <xdr:colOff>38099</xdr:colOff>
      <xdr:row>41</xdr:row>
      <xdr:rowOff>66675</xdr:rowOff>
    </xdr:to>
    <xdr:sp macro="" textlink="">
      <xdr:nvSpPr>
        <xdr:cNvPr id="2" name="Rectangle 1"/>
        <xdr:cNvSpPr/>
      </xdr:nvSpPr>
      <xdr:spPr bwMode="auto">
        <a:xfrm>
          <a:off x="19049" y="5981699"/>
          <a:ext cx="11887200" cy="80962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11</xdr:col>
      <xdr:colOff>638175</xdr:colOff>
      <xdr:row>28</xdr:row>
      <xdr:rowOff>161924</xdr:rowOff>
    </xdr:from>
    <xdr:to>
      <xdr:col>13</xdr:col>
      <xdr:colOff>19050</xdr:colOff>
      <xdr:row>32</xdr:row>
      <xdr:rowOff>47625</xdr:rowOff>
    </xdr:to>
    <xdr:sp macro="" textlink="">
      <xdr:nvSpPr>
        <xdr:cNvPr id="3" name="Rectangle 2"/>
        <xdr:cNvSpPr/>
      </xdr:nvSpPr>
      <xdr:spPr bwMode="auto">
        <a:xfrm>
          <a:off x="7486650" y="4695824"/>
          <a:ext cx="742950" cy="6000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6</xdr:row>
      <xdr:rowOff>152400</xdr:rowOff>
    </xdr:from>
    <xdr:to>
      <xdr:col>4</xdr:col>
      <xdr:colOff>66675</xdr:colOff>
      <xdr:row>11</xdr:row>
      <xdr:rowOff>38100</xdr:rowOff>
    </xdr:to>
    <xdr:sp macro="" textlink="">
      <xdr:nvSpPr>
        <xdr:cNvPr id="4" name="Rectangle 3"/>
        <xdr:cNvSpPr/>
      </xdr:nvSpPr>
      <xdr:spPr bwMode="auto">
        <a:xfrm>
          <a:off x="304801" y="1123950"/>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7</xdr:row>
      <xdr:rowOff>0</xdr:rowOff>
    </xdr:from>
    <xdr:to>
      <xdr:col>8</xdr:col>
      <xdr:colOff>47625</xdr:colOff>
      <xdr:row>11</xdr:row>
      <xdr:rowOff>66675</xdr:rowOff>
    </xdr:to>
    <xdr:sp macro="" textlink="">
      <xdr:nvSpPr>
        <xdr:cNvPr id="5" name="Rectangle 4"/>
        <xdr:cNvSpPr/>
      </xdr:nvSpPr>
      <xdr:spPr bwMode="auto">
        <a:xfrm>
          <a:off x="2876551" y="1133475"/>
          <a:ext cx="21431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7</xdr:row>
      <xdr:rowOff>0</xdr:rowOff>
    </xdr:from>
    <xdr:to>
      <xdr:col>12</xdr:col>
      <xdr:colOff>47625</xdr:colOff>
      <xdr:row>11</xdr:row>
      <xdr:rowOff>66675</xdr:rowOff>
    </xdr:to>
    <xdr:sp macro="" textlink="">
      <xdr:nvSpPr>
        <xdr:cNvPr id="6" name="Rectangle 5"/>
        <xdr:cNvSpPr/>
      </xdr:nvSpPr>
      <xdr:spPr bwMode="auto">
        <a:xfrm>
          <a:off x="5257801" y="113347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11</xdr:row>
      <xdr:rowOff>152400</xdr:rowOff>
    </xdr:from>
    <xdr:to>
      <xdr:col>4</xdr:col>
      <xdr:colOff>66675</xdr:colOff>
      <xdr:row>16</xdr:row>
      <xdr:rowOff>38100</xdr:rowOff>
    </xdr:to>
    <xdr:sp macro="" textlink="">
      <xdr:nvSpPr>
        <xdr:cNvPr id="7" name="Rectangle 6"/>
        <xdr:cNvSpPr/>
      </xdr:nvSpPr>
      <xdr:spPr bwMode="auto">
        <a:xfrm>
          <a:off x="304801" y="1933575"/>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12</xdr:row>
      <xdr:rowOff>0</xdr:rowOff>
    </xdr:from>
    <xdr:to>
      <xdr:col>8</xdr:col>
      <xdr:colOff>47625</xdr:colOff>
      <xdr:row>16</xdr:row>
      <xdr:rowOff>66675</xdr:rowOff>
    </xdr:to>
    <xdr:sp macro="" textlink="">
      <xdr:nvSpPr>
        <xdr:cNvPr id="8" name="Rectangle 7"/>
        <xdr:cNvSpPr/>
      </xdr:nvSpPr>
      <xdr:spPr bwMode="auto">
        <a:xfrm>
          <a:off x="2876551" y="1943100"/>
          <a:ext cx="21431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12</xdr:row>
      <xdr:rowOff>0</xdr:rowOff>
    </xdr:from>
    <xdr:to>
      <xdr:col>12</xdr:col>
      <xdr:colOff>47625</xdr:colOff>
      <xdr:row>16</xdr:row>
      <xdr:rowOff>66675</xdr:rowOff>
    </xdr:to>
    <xdr:sp macro="" textlink="">
      <xdr:nvSpPr>
        <xdr:cNvPr id="9" name="Rectangle 8"/>
        <xdr:cNvSpPr/>
      </xdr:nvSpPr>
      <xdr:spPr bwMode="auto">
        <a:xfrm>
          <a:off x="5257801" y="1943100"/>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7</xdr:row>
      <xdr:rowOff>0</xdr:rowOff>
    </xdr:from>
    <xdr:to>
      <xdr:col>16</xdr:col>
      <xdr:colOff>47625</xdr:colOff>
      <xdr:row>11</xdr:row>
      <xdr:rowOff>66675</xdr:rowOff>
    </xdr:to>
    <xdr:sp macro="" textlink="">
      <xdr:nvSpPr>
        <xdr:cNvPr id="10" name="Rectangle 9"/>
        <xdr:cNvSpPr/>
      </xdr:nvSpPr>
      <xdr:spPr bwMode="auto">
        <a:xfrm>
          <a:off x="7772401" y="113347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12</xdr:row>
      <xdr:rowOff>0</xdr:rowOff>
    </xdr:from>
    <xdr:to>
      <xdr:col>16</xdr:col>
      <xdr:colOff>47625</xdr:colOff>
      <xdr:row>16</xdr:row>
      <xdr:rowOff>66675</xdr:rowOff>
    </xdr:to>
    <xdr:sp macro="" textlink="">
      <xdr:nvSpPr>
        <xdr:cNvPr id="11" name="Rectangle 10"/>
        <xdr:cNvSpPr/>
      </xdr:nvSpPr>
      <xdr:spPr bwMode="auto">
        <a:xfrm>
          <a:off x="7772401" y="1943100"/>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17</xdr:row>
      <xdr:rowOff>152400</xdr:rowOff>
    </xdr:from>
    <xdr:to>
      <xdr:col>4</xdr:col>
      <xdr:colOff>66675</xdr:colOff>
      <xdr:row>22</xdr:row>
      <xdr:rowOff>38100</xdr:rowOff>
    </xdr:to>
    <xdr:sp macro="" textlink="">
      <xdr:nvSpPr>
        <xdr:cNvPr id="12" name="Rectangle 11"/>
        <xdr:cNvSpPr/>
      </xdr:nvSpPr>
      <xdr:spPr bwMode="auto">
        <a:xfrm>
          <a:off x="304801" y="2905125"/>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17</xdr:row>
      <xdr:rowOff>152400</xdr:rowOff>
    </xdr:from>
    <xdr:to>
      <xdr:col>8</xdr:col>
      <xdr:colOff>47625</xdr:colOff>
      <xdr:row>22</xdr:row>
      <xdr:rowOff>57150</xdr:rowOff>
    </xdr:to>
    <xdr:sp macro="" textlink="">
      <xdr:nvSpPr>
        <xdr:cNvPr id="13" name="Rectangle 12"/>
        <xdr:cNvSpPr/>
      </xdr:nvSpPr>
      <xdr:spPr bwMode="auto">
        <a:xfrm>
          <a:off x="2876551" y="2905125"/>
          <a:ext cx="21431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17</xdr:row>
      <xdr:rowOff>152400</xdr:rowOff>
    </xdr:from>
    <xdr:to>
      <xdr:col>12</xdr:col>
      <xdr:colOff>47625</xdr:colOff>
      <xdr:row>22</xdr:row>
      <xdr:rowOff>57150</xdr:rowOff>
    </xdr:to>
    <xdr:sp macro="" textlink="">
      <xdr:nvSpPr>
        <xdr:cNvPr id="14" name="Rectangle 13"/>
        <xdr:cNvSpPr/>
      </xdr:nvSpPr>
      <xdr:spPr bwMode="auto">
        <a:xfrm>
          <a:off x="5257801" y="290512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22</xdr:row>
      <xdr:rowOff>152400</xdr:rowOff>
    </xdr:from>
    <xdr:to>
      <xdr:col>4</xdr:col>
      <xdr:colOff>66675</xdr:colOff>
      <xdr:row>27</xdr:row>
      <xdr:rowOff>38100</xdr:rowOff>
    </xdr:to>
    <xdr:sp macro="" textlink="">
      <xdr:nvSpPr>
        <xdr:cNvPr id="15" name="Rectangle 14"/>
        <xdr:cNvSpPr/>
      </xdr:nvSpPr>
      <xdr:spPr bwMode="auto">
        <a:xfrm>
          <a:off x="304801" y="3714750"/>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23</xdr:row>
      <xdr:rowOff>0</xdr:rowOff>
    </xdr:from>
    <xdr:to>
      <xdr:col>8</xdr:col>
      <xdr:colOff>47625</xdr:colOff>
      <xdr:row>27</xdr:row>
      <xdr:rowOff>66675</xdr:rowOff>
    </xdr:to>
    <xdr:sp macro="" textlink="">
      <xdr:nvSpPr>
        <xdr:cNvPr id="16" name="Rectangle 15"/>
        <xdr:cNvSpPr/>
      </xdr:nvSpPr>
      <xdr:spPr bwMode="auto">
        <a:xfrm>
          <a:off x="2876551" y="3724275"/>
          <a:ext cx="21431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23</xdr:row>
      <xdr:rowOff>0</xdr:rowOff>
    </xdr:from>
    <xdr:to>
      <xdr:col>12</xdr:col>
      <xdr:colOff>47625</xdr:colOff>
      <xdr:row>27</xdr:row>
      <xdr:rowOff>66675</xdr:rowOff>
    </xdr:to>
    <xdr:sp macro="" textlink="">
      <xdr:nvSpPr>
        <xdr:cNvPr id="17" name="Rectangle 16"/>
        <xdr:cNvSpPr/>
      </xdr:nvSpPr>
      <xdr:spPr bwMode="auto">
        <a:xfrm>
          <a:off x="5257801" y="3724275"/>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17</xdr:row>
      <xdr:rowOff>152400</xdr:rowOff>
    </xdr:from>
    <xdr:to>
      <xdr:col>16</xdr:col>
      <xdr:colOff>47625</xdr:colOff>
      <xdr:row>22</xdr:row>
      <xdr:rowOff>57150</xdr:rowOff>
    </xdr:to>
    <xdr:sp macro="" textlink="">
      <xdr:nvSpPr>
        <xdr:cNvPr id="18" name="Rectangle 17"/>
        <xdr:cNvSpPr/>
      </xdr:nvSpPr>
      <xdr:spPr bwMode="auto">
        <a:xfrm>
          <a:off x="7772401" y="290512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23</xdr:row>
      <xdr:rowOff>0</xdr:rowOff>
    </xdr:from>
    <xdr:to>
      <xdr:col>16</xdr:col>
      <xdr:colOff>47625</xdr:colOff>
      <xdr:row>27</xdr:row>
      <xdr:rowOff>66675</xdr:rowOff>
    </xdr:to>
    <xdr:sp macro="" textlink="">
      <xdr:nvSpPr>
        <xdr:cNvPr id="19" name="Rectangle 18"/>
        <xdr:cNvSpPr/>
      </xdr:nvSpPr>
      <xdr:spPr bwMode="auto">
        <a:xfrm>
          <a:off x="7772401" y="3724275"/>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18</xdr:row>
      <xdr:rowOff>0</xdr:rowOff>
    </xdr:from>
    <xdr:to>
      <xdr:col>24</xdr:col>
      <xdr:colOff>47625</xdr:colOff>
      <xdr:row>22</xdr:row>
      <xdr:rowOff>66675</xdr:rowOff>
    </xdr:to>
    <xdr:sp macro="" textlink="">
      <xdr:nvSpPr>
        <xdr:cNvPr id="20" name="Rectangle 19"/>
        <xdr:cNvSpPr/>
      </xdr:nvSpPr>
      <xdr:spPr bwMode="auto">
        <a:xfrm>
          <a:off x="12763501" y="2914650"/>
          <a:ext cx="22288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23</xdr:row>
      <xdr:rowOff>0</xdr:rowOff>
    </xdr:from>
    <xdr:to>
      <xdr:col>24</xdr:col>
      <xdr:colOff>47625</xdr:colOff>
      <xdr:row>27</xdr:row>
      <xdr:rowOff>66675</xdr:rowOff>
    </xdr:to>
    <xdr:sp macro="" textlink="">
      <xdr:nvSpPr>
        <xdr:cNvPr id="21" name="Rectangle 20"/>
        <xdr:cNvSpPr/>
      </xdr:nvSpPr>
      <xdr:spPr bwMode="auto">
        <a:xfrm>
          <a:off x="12763501" y="3724275"/>
          <a:ext cx="22288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304801</xdr:colOff>
      <xdr:row>22</xdr:row>
      <xdr:rowOff>152400</xdr:rowOff>
    </xdr:from>
    <xdr:to>
      <xdr:col>4</xdr:col>
      <xdr:colOff>66675</xdr:colOff>
      <xdr:row>27</xdr:row>
      <xdr:rowOff>38100</xdr:rowOff>
    </xdr:to>
    <xdr:sp macro="" textlink="">
      <xdr:nvSpPr>
        <xdr:cNvPr id="22" name="Rectangle 21"/>
        <xdr:cNvSpPr/>
      </xdr:nvSpPr>
      <xdr:spPr bwMode="auto">
        <a:xfrm>
          <a:off x="304801" y="3714750"/>
          <a:ext cx="2352674" cy="69532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4</xdr:col>
      <xdr:colOff>285751</xdr:colOff>
      <xdr:row>22</xdr:row>
      <xdr:rowOff>152400</xdr:rowOff>
    </xdr:from>
    <xdr:to>
      <xdr:col>8</xdr:col>
      <xdr:colOff>47625</xdr:colOff>
      <xdr:row>27</xdr:row>
      <xdr:rowOff>57150</xdr:rowOff>
    </xdr:to>
    <xdr:sp macro="" textlink="">
      <xdr:nvSpPr>
        <xdr:cNvPr id="23" name="Rectangle 22"/>
        <xdr:cNvSpPr/>
      </xdr:nvSpPr>
      <xdr:spPr bwMode="auto">
        <a:xfrm>
          <a:off x="2876551" y="3714750"/>
          <a:ext cx="21431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8</xdr:col>
      <xdr:colOff>285751</xdr:colOff>
      <xdr:row>22</xdr:row>
      <xdr:rowOff>152400</xdr:rowOff>
    </xdr:from>
    <xdr:to>
      <xdr:col>12</xdr:col>
      <xdr:colOff>47625</xdr:colOff>
      <xdr:row>27</xdr:row>
      <xdr:rowOff>57150</xdr:rowOff>
    </xdr:to>
    <xdr:sp macro="" textlink="">
      <xdr:nvSpPr>
        <xdr:cNvPr id="24" name="Rectangle 23"/>
        <xdr:cNvSpPr/>
      </xdr:nvSpPr>
      <xdr:spPr bwMode="auto">
        <a:xfrm>
          <a:off x="5257801" y="3714750"/>
          <a:ext cx="22764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16</xdr:col>
      <xdr:colOff>285751</xdr:colOff>
      <xdr:row>17</xdr:row>
      <xdr:rowOff>152400</xdr:rowOff>
    </xdr:from>
    <xdr:to>
      <xdr:col>19</xdr:col>
      <xdr:colOff>552450</xdr:colOff>
      <xdr:row>22</xdr:row>
      <xdr:rowOff>57150</xdr:rowOff>
    </xdr:to>
    <xdr:sp macro="" textlink="">
      <xdr:nvSpPr>
        <xdr:cNvPr id="25" name="Rectangle 24"/>
        <xdr:cNvSpPr/>
      </xdr:nvSpPr>
      <xdr:spPr bwMode="auto">
        <a:xfrm>
          <a:off x="10325101" y="2905125"/>
          <a:ext cx="209549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17</xdr:row>
      <xdr:rowOff>152400</xdr:rowOff>
    </xdr:from>
    <xdr:to>
      <xdr:col>24</xdr:col>
      <xdr:colOff>47625</xdr:colOff>
      <xdr:row>22</xdr:row>
      <xdr:rowOff>57150</xdr:rowOff>
    </xdr:to>
    <xdr:sp macro="" textlink="">
      <xdr:nvSpPr>
        <xdr:cNvPr id="26" name="Rectangle 25"/>
        <xdr:cNvSpPr/>
      </xdr:nvSpPr>
      <xdr:spPr bwMode="auto">
        <a:xfrm>
          <a:off x="12763501" y="2905125"/>
          <a:ext cx="22288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12</xdr:col>
      <xdr:colOff>285751</xdr:colOff>
      <xdr:row>22</xdr:row>
      <xdr:rowOff>152400</xdr:rowOff>
    </xdr:from>
    <xdr:to>
      <xdr:col>16</xdr:col>
      <xdr:colOff>47625</xdr:colOff>
      <xdr:row>27</xdr:row>
      <xdr:rowOff>57150</xdr:rowOff>
    </xdr:to>
    <xdr:sp macro="" textlink="">
      <xdr:nvSpPr>
        <xdr:cNvPr id="27" name="Rectangle 26"/>
        <xdr:cNvSpPr/>
      </xdr:nvSpPr>
      <xdr:spPr bwMode="auto">
        <a:xfrm>
          <a:off x="7772401" y="3714750"/>
          <a:ext cx="231457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23</xdr:row>
      <xdr:rowOff>0</xdr:rowOff>
    </xdr:from>
    <xdr:to>
      <xdr:col>24</xdr:col>
      <xdr:colOff>47625</xdr:colOff>
      <xdr:row>27</xdr:row>
      <xdr:rowOff>66675</xdr:rowOff>
    </xdr:to>
    <xdr:sp macro="" textlink="">
      <xdr:nvSpPr>
        <xdr:cNvPr id="28" name="Rectangle 27"/>
        <xdr:cNvSpPr/>
      </xdr:nvSpPr>
      <xdr:spPr bwMode="auto">
        <a:xfrm>
          <a:off x="12763501" y="3724275"/>
          <a:ext cx="22288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16</xdr:col>
      <xdr:colOff>285751</xdr:colOff>
      <xdr:row>22</xdr:row>
      <xdr:rowOff>152400</xdr:rowOff>
    </xdr:from>
    <xdr:to>
      <xdr:col>19</xdr:col>
      <xdr:colOff>561975</xdr:colOff>
      <xdr:row>27</xdr:row>
      <xdr:rowOff>57150</xdr:rowOff>
    </xdr:to>
    <xdr:sp macro="" textlink="">
      <xdr:nvSpPr>
        <xdr:cNvPr id="29" name="Rectangle 28"/>
        <xdr:cNvSpPr/>
      </xdr:nvSpPr>
      <xdr:spPr bwMode="auto">
        <a:xfrm>
          <a:off x="10325101" y="3714750"/>
          <a:ext cx="2105024"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20</xdr:col>
      <xdr:colOff>285751</xdr:colOff>
      <xdr:row>22</xdr:row>
      <xdr:rowOff>152400</xdr:rowOff>
    </xdr:from>
    <xdr:to>
      <xdr:col>24</xdr:col>
      <xdr:colOff>47625</xdr:colOff>
      <xdr:row>27</xdr:row>
      <xdr:rowOff>57150</xdr:rowOff>
    </xdr:to>
    <xdr:sp macro="" textlink="">
      <xdr:nvSpPr>
        <xdr:cNvPr id="30" name="Rectangle 29"/>
        <xdr:cNvSpPr/>
      </xdr:nvSpPr>
      <xdr:spPr bwMode="auto">
        <a:xfrm>
          <a:off x="12763501" y="3714750"/>
          <a:ext cx="2228849" cy="714375"/>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15</xdr:col>
      <xdr:colOff>533399</xdr:colOff>
      <xdr:row>41</xdr:row>
      <xdr:rowOff>95249</xdr:rowOff>
    </xdr:from>
    <xdr:to>
      <xdr:col>19</xdr:col>
      <xdr:colOff>47624</xdr:colOff>
      <xdr:row>49</xdr:row>
      <xdr:rowOff>66675</xdr:rowOff>
    </xdr:to>
    <xdr:sp macro="" textlink="">
      <xdr:nvSpPr>
        <xdr:cNvPr id="31" name="Rectangle 30"/>
        <xdr:cNvSpPr/>
      </xdr:nvSpPr>
      <xdr:spPr bwMode="auto">
        <a:xfrm>
          <a:off x="9963149" y="6819899"/>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11</xdr:col>
      <xdr:colOff>571499</xdr:colOff>
      <xdr:row>41</xdr:row>
      <xdr:rowOff>95249</xdr:rowOff>
    </xdr:from>
    <xdr:to>
      <xdr:col>14</xdr:col>
      <xdr:colOff>581024</xdr:colOff>
      <xdr:row>49</xdr:row>
      <xdr:rowOff>66675</xdr:rowOff>
    </xdr:to>
    <xdr:sp macro="" textlink="">
      <xdr:nvSpPr>
        <xdr:cNvPr id="32" name="Rectangle 31"/>
        <xdr:cNvSpPr/>
      </xdr:nvSpPr>
      <xdr:spPr bwMode="auto">
        <a:xfrm>
          <a:off x="7448549" y="6819899"/>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7</xdr:col>
      <xdr:colOff>571499</xdr:colOff>
      <xdr:row>41</xdr:row>
      <xdr:rowOff>95249</xdr:rowOff>
    </xdr:from>
    <xdr:to>
      <xdr:col>11</xdr:col>
      <xdr:colOff>19049</xdr:colOff>
      <xdr:row>49</xdr:row>
      <xdr:rowOff>66675</xdr:rowOff>
    </xdr:to>
    <xdr:sp macro="" textlink="">
      <xdr:nvSpPr>
        <xdr:cNvPr id="33" name="Rectangle 32"/>
        <xdr:cNvSpPr/>
      </xdr:nvSpPr>
      <xdr:spPr bwMode="auto">
        <a:xfrm>
          <a:off x="4943474" y="6819899"/>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3</xdr:col>
      <xdr:colOff>571499</xdr:colOff>
      <xdr:row>41</xdr:row>
      <xdr:rowOff>95249</xdr:rowOff>
    </xdr:from>
    <xdr:to>
      <xdr:col>7</xdr:col>
      <xdr:colOff>85724</xdr:colOff>
      <xdr:row>49</xdr:row>
      <xdr:rowOff>66675</xdr:rowOff>
    </xdr:to>
    <xdr:sp macro="" textlink="">
      <xdr:nvSpPr>
        <xdr:cNvPr id="34" name="Rectangle 33"/>
        <xdr:cNvSpPr/>
      </xdr:nvSpPr>
      <xdr:spPr bwMode="auto">
        <a:xfrm>
          <a:off x="2552699" y="6819899"/>
          <a:ext cx="1905000" cy="1323976"/>
        </a:xfrm>
        <a:prstGeom prst="rect">
          <a:avLst/>
        </a:prstGeom>
        <a:solidFill>
          <a:schemeClr val="accent4">
            <a:lumMod val="20000"/>
            <a:lumOff val="80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0</xdr:col>
      <xdr:colOff>19049</xdr:colOff>
      <xdr:row>41</xdr:row>
      <xdr:rowOff>95249</xdr:rowOff>
    </xdr:from>
    <xdr:to>
      <xdr:col>2</xdr:col>
      <xdr:colOff>685799</xdr:colOff>
      <xdr:row>49</xdr:row>
      <xdr:rowOff>66675</xdr:rowOff>
    </xdr:to>
    <xdr:sp macro="" textlink="">
      <xdr:nvSpPr>
        <xdr:cNvPr id="35" name="Rectangle 34"/>
        <xdr:cNvSpPr/>
      </xdr:nvSpPr>
      <xdr:spPr bwMode="auto">
        <a:xfrm>
          <a:off x="19049" y="6819899"/>
          <a:ext cx="1952625" cy="13239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twoCellAnchor>
    <xdr:from>
      <xdr:col>5</xdr:col>
      <xdr:colOff>0</xdr:colOff>
      <xdr:row>1</xdr:row>
      <xdr:rowOff>133350</xdr:rowOff>
    </xdr:from>
    <xdr:to>
      <xdr:col>7</xdr:col>
      <xdr:colOff>0</xdr:colOff>
      <xdr:row>5</xdr:row>
      <xdr:rowOff>9526</xdr:rowOff>
    </xdr:to>
    <xdr:sp macro="" textlink="">
      <xdr:nvSpPr>
        <xdr:cNvPr id="36" name="Rectangle 35"/>
        <xdr:cNvSpPr/>
      </xdr:nvSpPr>
      <xdr:spPr bwMode="auto">
        <a:xfrm>
          <a:off x="3200400" y="295275"/>
          <a:ext cx="1171575" cy="523876"/>
        </a:xfrm>
        <a:prstGeom prst="rect">
          <a:avLst/>
        </a:prstGeom>
        <a:no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0"/>
  <sheetViews>
    <sheetView tabSelected="1" workbookViewId="0">
      <selection activeCell="N7" sqref="N7"/>
    </sheetView>
  </sheetViews>
  <sheetFormatPr defaultRowHeight="12.75" x14ac:dyDescent="0.2"/>
  <cols>
    <col min="1" max="1" width="11.42578125" customWidth="1"/>
    <col min="2" max="2" width="4.7109375" customWidth="1"/>
    <col min="3" max="3" width="11.5703125" customWidth="1"/>
    <col min="4" max="4" width="10.140625" customWidth="1"/>
    <col min="7" max="7" width="4.28515625" customWidth="1"/>
    <col min="8" max="8" width="9.85546875" customWidth="1"/>
    <col min="9" max="9" width="10.7109375" customWidth="1"/>
    <col min="10" max="10" width="8.42578125" customWidth="1"/>
    <col min="11" max="11" width="6.85546875" customWidth="1"/>
  </cols>
  <sheetData>
    <row r="1" spans="1:14" x14ac:dyDescent="0.2">
      <c r="A1" s="72"/>
      <c r="B1" s="72"/>
      <c r="C1" s="72"/>
      <c r="D1" s="72"/>
      <c r="E1" s="72"/>
      <c r="F1" s="72"/>
      <c r="G1" s="72"/>
      <c r="H1" s="72"/>
      <c r="I1" s="72"/>
      <c r="J1" s="72"/>
      <c r="K1" s="72"/>
    </row>
    <row r="2" spans="1:14" ht="12.75" customHeight="1" x14ac:dyDescent="0.2">
      <c r="A2" s="72"/>
      <c r="B2" s="72"/>
      <c r="C2" s="72"/>
      <c r="D2" s="72"/>
      <c r="E2" s="72"/>
      <c r="F2" s="72"/>
      <c r="G2" s="72"/>
      <c r="H2" s="72"/>
      <c r="I2" s="72"/>
      <c r="J2" s="72"/>
      <c r="K2" s="72"/>
    </row>
    <row r="3" spans="1:14" ht="12.75" customHeight="1" x14ac:dyDescent="0.2">
      <c r="A3" s="72"/>
      <c r="B3" s="72"/>
      <c r="C3" s="72"/>
      <c r="D3" s="72"/>
      <c r="E3" s="72"/>
      <c r="F3" s="72"/>
      <c r="G3" s="72"/>
      <c r="H3" s="72"/>
      <c r="I3" s="72"/>
      <c r="J3" s="72"/>
      <c r="K3" s="72"/>
    </row>
    <row r="4" spans="1:14" x14ac:dyDescent="0.2">
      <c r="A4" s="72"/>
      <c r="B4" s="72"/>
      <c r="C4" s="72"/>
      <c r="D4" s="72"/>
      <c r="E4" s="72"/>
      <c r="F4" s="72"/>
      <c r="G4" s="72"/>
      <c r="H4" s="72"/>
      <c r="I4" s="72"/>
      <c r="J4" s="72"/>
      <c r="K4" s="72"/>
    </row>
    <row r="5" spans="1:14" x14ac:dyDescent="0.2">
      <c r="B5" s="72"/>
      <c r="C5" s="72"/>
      <c r="F5" s="72"/>
      <c r="G5" s="72"/>
      <c r="H5" s="72"/>
      <c r="I5" s="72"/>
      <c r="J5" s="72"/>
      <c r="K5" s="72"/>
    </row>
    <row r="6" spans="1:14" ht="13.5" x14ac:dyDescent="0.25">
      <c r="B6" s="74" t="s">
        <v>2</v>
      </c>
      <c r="C6" s="122">
        <f>'mTBI calculations 2S'!C1</f>
        <v>0</v>
      </c>
      <c r="D6" s="72"/>
      <c r="E6" s="165"/>
      <c r="F6" s="72"/>
      <c r="G6" s="159" t="s">
        <v>140</v>
      </c>
      <c r="I6" s="172" t="s">
        <v>141</v>
      </c>
      <c r="J6" s="173" t="s">
        <v>142</v>
      </c>
    </row>
    <row r="7" spans="1:14" ht="12.75" customHeight="1" x14ac:dyDescent="0.25">
      <c r="A7" s="72"/>
      <c r="B7" s="74" t="s">
        <v>3</v>
      </c>
      <c r="C7" s="100">
        <f>'Insert 2S Data File'!B5</f>
        <v>0</v>
      </c>
      <c r="D7" s="80" t="s">
        <v>144</v>
      </c>
      <c r="E7" s="166"/>
      <c r="F7" s="72"/>
      <c r="G7" s="178" t="s">
        <v>143</v>
      </c>
      <c r="H7" s="178"/>
      <c r="I7" s="174" t="e">
        <f>IF('mTBI calculations 2S'!S65&gt;0.8,"Normal","Abnormal")</f>
        <v>#DIV/0!</v>
      </c>
      <c r="J7" s="174" t="e">
        <f>IF('mTBI calculations 2S'!T65&gt;0.8,"Normal","Abnormal")</f>
        <v>#DIV/0!</v>
      </c>
      <c r="K7" s="80"/>
      <c r="M7" s="2"/>
    </row>
    <row r="8" spans="1:14" ht="12.75" customHeight="1" x14ac:dyDescent="0.2">
      <c r="A8" s="72"/>
      <c r="B8" s="74" t="s">
        <v>4</v>
      </c>
      <c r="C8" s="77">
        <f>'Insert 2S Data File'!B3</f>
        <v>0</v>
      </c>
      <c r="D8" s="102">
        <f>'mTBI calculations 2S'!A73</f>
        <v>0</v>
      </c>
      <c r="G8" s="178" t="s">
        <v>151</v>
      </c>
      <c r="H8" s="178"/>
      <c r="I8" s="175" t="str">
        <f>IF('mTBI calculations 2S'!S57=TRUE,"Normal",IF('mTBI calculations 2S'!S58=TRUE,"Faster","Slower"))</f>
        <v>Faster</v>
      </c>
      <c r="J8" s="175" t="str">
        <f>IF('mTBI calculations 2S'!T57=TRUE,"Normal",IF('mTBI calculations 2S'!T58=TRUE,"Faster","Slower"))</f>
        <v>Faster</v>
      </c>
      <c r="K8" s="76"/>
    </row>
    <row r="9" spans="1:14" ht="12.75" customHeight="1" x14ac:dyDescent="0.2">
      <c r="A9" s="72"/>
      <c r="B9" s="74" t="s">
        <v>5</v>
      </c>
      <c r="C9" s="78">
        <f>'Insert 2S Data File'!C4</f>
        <v>0</v>
      </c>
      <c r="D9" s="72"/>
      <c r="E9" s="72"/>
      <c r="F9" s="73"/>
      <c r="G9" s="178" t="s">
        <v>152</v>
      </c>
      <c r="H9" s="178"/>
      <c r="I9" s="175" t="str">
        <f>IF('mTBI calculations 3S'!N56=TRUE,"Normal",IF('mTBI calculations 3S'!N57=TRUE,"Faster","Slower"))</f>
        <v>Faster</v>
      </c>
      <c r="J9" s="175" t="str">
        <f>IF('mTBI calculations 3S'!O56=TRUE,"Normal",IF('mTBI calculations 3S'!O57=TRUE,"Faster","Slower"))</f>
        <v>Faster</v>
      </c>
      <c r="K9" s="76"/>
      <c r="M9" s="2"/>
    </row>
    <row r="10" spans="1:14" ht="12.75" customHeight="1" x14ac:dyDescent="0.2">
      <c r="B10" s="74" t="s">
        <v>1</v>
      </c>
      <c r="C10" s="179">
        <f>'mTBI calculations 2S'!C6</f>
        <v>0</v>
      </c>
      <c r="D10" s="179"/>
      <c r="E10" s="101">
        <f>'Insert 2S Data File'!C1</f>
        <v>0</v>
      </c>
      <c r="F10" s="102">
        <f>'Insert 2S Data File'!D1</f>
        <v>0</v>
      </c>
      <c r="G10" s="178" t="s">
        <v>147</v>
      </c>
      <c r="H10" s="178"/>
      <c r="I10" s="174" t="e">
        <f>IF('mTBI calculations 2S'!V65&gt;0.85,"Normal","Abnormal")</f>
        <v>#DIV/0!</v>
      </c>
      <c r="J10" s="174" t="e">
        <f>IF('mTBI calculations 2S'!W65&gt;0.85,"Normal","Abnormal")</f>
        <v>#DIV/0!</v>
      </c>
    </row>
    <row r="11" spans="1:14" x14ac:dyDescent="0.2">
      <c r="A11" s="72"/>
      <c r="B11" s="72"/>
      <c r="C11" s="72"/>
      <c r="D11" s="72"/>
      <c r="E11" s="72"/>
      <c r="F11" s="73"/>
      <c r="G11" s="72"/>
      <c r="H11" s="72"/>
      <c r="I11" s="76"/>
      <c r="J11" s="76"/>
      <c r="K11" s="76"/>
    </row>
    <row r="12" spans="1:14" ht="16.5" customHeight="1" x14ac:dyDescent="0.3">
      <c r="A12" s="183" t="s">
        <v>106</v>
      </c>
      <c r="B12" s="183"/>
      <c r="C12" s="183"/>
      <c r="D12" s="183"/>
      <c r="E12" s="183"/>
      <c r="F12" s="183"/>
      <c r="G12" s="183"/>
      <c r="H12" s="183"/>
      <c r="I12" s="183"/>
      <c r="J12" s="183"/>
      <c r="K12" s="183"/>
    </row>
    <row r="13" spans="1:14" ht="9" customHeight="1" x14ac:dyDescent="0.2">
      <c r="A13" s="72"/>
      <c r="B13" s="72"/>
      <c r="C13" s="72"/>
      <c r="D13" s="72"/>
      <c r="E13" s="72"/>
      <c r="F13" s="72"/>
      <c r="G13" s="72"/>
      <c r="H13" s="72"/>
      <c r="I13" s="72"/>
      <c r="J13" s="72"/>
      <c r="K13" s="72"/>
    </row>
    <row r="14" spans="1:14" x14ac:dyDescent="0.2">
      <c r="A14" s="72"/>
      <c r="B14" s="72"/>
      <c r="C14" s="72"/>
      <c r="D14" s="72"/>
      <c r="E14" s="72"/>
      <c r="F14" s="72"/>
      <c r="G14" s="72"/>
      <c r="H14" s="72"/>
      <c r="I14" s="72"/>
      <c r="J14" s="72"/>
      <c r="K14" s="72"/>
      <c r="N14" s="2"/>
    </row>
    <row r="15" spans="1:14" x14ac:dyDescent="0.2">
      <c r="A15" s="72"/>
      <c r="B15" s="72"/>
      <c r="C15" s="72"/>
      <c r="D15" s="72"/>
      <c r="E15" s="72"/>
      <c r="F15" s="72"/>
      <c r="G15" s="72"/>
      <c r="H15" s="72"/>
      <c r="I15" s="73"/>
      <c r="J15" s="73"/>
      <c r="K15" s="72"/>
    </row>
    <row r="16" spans="1:14" x14ac:dyDescent="0.2">
      <c r="A16" s="72"/>
      <c r="B16" s="72"/>
      <c r="C16" s="72"/>
      <c r="D16" s="72"/>
      <c r="E16" s="72"/>
      <c r="F16" s="72"/>
      <c r="G16" s="72"/>
      <c r="H16" s="72"/>
      <c r="I16" s="74"/>
      <c r="J16" s="75"/>
      <c r="K16" s="72"/>
    </row>
    <row r="17" spans="1:11" x14ac:dyDescent="0.2">
      <c r="A17" s="72"/>
      <c r="B17" s="72"/>
      <c r="C17" s="72"/>
      <c r="D17" s="72"/>
      <c r="E17" s="72"/>
      <c r="F17" s="72"/>
      <c r="G17" s="72"/>
      <c r="H17" s="72"/>
      <c r="I17" s="74"/>
      <c r="J17" s="75"/>
      <c r="K17" s="72"/>
    </row>
    <row r="18" spans="1:11" x14ac:dyDescent="0.2">
      <c r="A18" s="72"/>
      <c r="B18" s="72"/>
      <c r="C18" s="72"/>
      <c r="D18" s="72"/>
      <c r="E18" s="72"/>
      <c r="F18" s="72"/>
      <c r="G18" s="72"/>
      <c r="H18" s="72"/>
      <c r="I18" s="74"/>
      <c r="J18" s="75"/>
      <c r="K18" s="72"/>
    </row>
    <row r="19" spans="1:11" x14ac:dyDescent="0.2">
      <c r="A19" s="72"/>
      <c r="B19" s="72"/>
      <c r="C19" s="72"/>
      <c r="D19" s="72"/>
      <c r="E19" s="72"/>
      <c r="F19" s="72"/>
      <c r="G19" s="72"/>
      <c r="H19" s="72"/>
      <c r="I19" s="74"/>
      <c r="J19" s="75"/>
      <c r="K19" s="72"/>
    </row>
    <row r="20" spans="1:11" x14ac:dyDescent="0.2">
      <c r="A20" s="72"/>
      <c r="B20" s="72"/>
      <c r="C20" s="72"/>
      <c r="D20" s="72"/>
      <c r="E20" s="72"/>
      <c r="F20" s="72"/>
      <c r="G20" s="72"/>
      <c r="H20" s="72"/>
      <c r="I20" s="74"/>
      <c r="J20" s="75"/>
      <c r="K20" s="72"/>
    </row>
    <row r="21" spans="1:11" x14ac:dyDescent="0.2">
      <c r="A21" s="72"/>
      <c r="B21" s="72"/>
      <c r="C21" s="72"/>
      <c r="D21" s="72"/>
      <c r="E21" s="72"/>
      <c r="F21" s="72"/>
      <c r="G21" s="72"/>
      <c r="H21" s="72"/>
      <c r="I21" s="74"/>
      <c r="J21" s="75"/>
      <c r="K21" s="72"/>
    </row>
    <row r="22" spans="1:11" x14ac:dyDescent="0.2">
      <c r="B22" s="72"/>
      <c r="C22" s="72"/>
      <c r="D22" s="72"/>
      <c r="E22" s="72"/>
      <c r="F22" s="72"/>
      <c r="G22" s="72"/>
      <c r="H22" s="72"/>
      <c r="I22" s="74"/>
      <c r="J22" s="75"/>
      <c r="K22" s="72"/>
    </row>
    <row r="23" spans="1:11" x14ac:dyDescent="0.2">
      <c r="B23" s="72"/>
      <c r="E23" s="79"/>
      <c r="F23" s="72"/>
      <c r="G23" s="72"/>
      <c r="H23" s="72"/>
      <c r="I23" s="74"/>
      <c r="J23" s="71"/>
      <c r="K23" s="72"/>
    </row>
    <row r="24" spans="1:11" ht="6" customHeight="1" x14ac:dyDescent="0.2">
      <c r="A24" s="72"/>
      <c r="B24" s="72"/>
      <c r="E24" s="72"/>
      <c r="F24" s="72"/>
      <c r="G24" s="72"/>
      <c r="H24" s="72"/>
      <c r="I24" s="74"/>
      <c r="J24" s="75"/>
      <c r="K24" s="72"/>
    </row>
    <row r="25" spans="1:11" ht="14.25" customHeight="1" x14ac:dyDescent="0.2"/>
    <row r="26" spans="1:11" ht="6.75" customHeight="1" x14ac:dyDescent="0.2">
      <c r="A26" s="72"/>
      <c r="B26" s="72"/>
      <c r="C26" s="72"/>
      <c r="D26" s="72"/>
      <c r="E26" s="72"/>
      <c r="F26" s="72"/>
      <c r="G26" s="72"/>
      <c r="H26" s="72"/>
      <c r="I26" s="72"/>
      <c r="J26" s="72"/>
      <c r="K26" s="72"/>
    </row>
    <row r="27" spans="1:11" x14ac:dyDescent="0.2">
      <c r="A27" s="72"/>
      <c r="B27" s="72"/>
      <c r="C27" s="72"/>
      <c r="D27" s="72"/>
      <c r="E27" s="72"/>
      <c r="F27" s="72"/>
      <c r="G27" s="72"/>
      <c r="H27" s="72"/>
      <c r="I27" s="72"/>
      <c r="J27" s="72"/>
      <c r="K27" s="72"/>
    </row>
    <row r="28" spans="1:11" x14ac:dyDescent="0.2">
      <c r="A28" s="72"/>
      <c r="B28" s="72"/>
      <c r="C28" s="72"/>
      <c r="D28" s="72"/>
      <c r="E28" s="72"/>
      <c r="F28" s="72"/>
      <c r="G28" s="72"/>
      <c r="H28" s="73"/>
      <c r="I28" s="73"/>
      <c r="J28" s="72"/>
      <c r="K28" s="72"/>
    </row>
    <row r="29" spans="1:11" x14ac:dyDescent="0.2">
      <c r="A29" s="72"/>
      <c r="B29" s="72"/>
      <c r="C29" s="72"/>
      <c r="D29" s="72"/>
      <c r="E29" s="72"/>
      <c r="F29" s="72"/>
      <c r="G29" s="72"/>
      <c r="H29" s="74"/>
      <c r="I29" s="75"/>
      <c r="J29" s="72"/>
      <c r="K29" s="72"/>
    </row>
    <row r="30" spans="1:11" ht="12" customHeight="1" x14ac:dyDescent="0.2">
      <c r="A30" s="72"/>
      <c r="B30" s="72"/>
      <c r="C30" s="72"/>
      <c r="D30" s="72"/>
      <c r="E30" s="72"/>
      <c r="F30" s="72"/>
      <c r="G30" s="72"/>
      <c r="H30" s="74"/>
      <c r="I30" s="75"/>
      <c r="J30" s="72"/>
      <c r="K30" s="72"/>
    </row>
    <row r="31" spans="1:11" x14ac:dyDescent="0.2">
      <c r="A31" s="72"/>
      <c r="B31" s="72"/>
      <c r="C31" s="72"/>
      <c r="D31" s="72"/>
      <c r="E31" s="72"/>
      <c r="F31" s="72"/>
      <c r="G31" s="72"/>
      <c r="H31" s="74"/>
      <c r="I31" s="75"/>
      <c r="J31" s="72"/>
      <c r="K31" s="72"/>
    </row>
    <row r="32" spans="1:11" x14ac:dyDescent="0.2">
      <c r="A32" s="72"/>
      <c r="B32" s="72"/>
      <c r="C32" s="72"/>
      <c r="D32" s="72"/>
      <c r="E32" s="72"/>
      <c r="F32" s="72"/>
      <c r="G32" s="72"/>
      <c r="H32" s="74"/>
      <c r="I32" s="75"/>
      <c r="J32" s="72"/>
      <c r="K32" s="72"/>
    </row>
    <row r="33" spans="1:11" x14ac:dyDescent="0.2">
      <c r="A33" s="72"/>
      <c r="B33" s="72"/>
      <c r="C33" s="72"/>
      <c r="D33" s="72"/>
      <c r="E33" s="72"/>
      <c r="F33" s="72"/>
      <c r="G33" s="72"/>
      <c r="H33" s="74"/>
      <c r="I33" s="75"/>
      <c r="J33" s="72"/>
      <c r="K33" s="72"/>
    </row>
    <row r="34" spans="1:11" x14ac:dyDescent="0.2">
      <c r="A34" s="72"/>
      <c r="B34" s="72"/>
      <c r="C34" s="72"/>
      <c r="D34" s="72"/>
      <c r="E34" s="72"/>
      <c r="F34" s="72"/>
      <c r="G34" s="72"/>
      <c r="H34" s="74"/>
      <c r="I34" s="75"/>
      <c r="J34" s="72"/>
      <c r="K34" s="72"/>
    </row>
    <row r="35" spans="1:11" x14ac:dyDescent="0.2">
      <c r="A35" s="108"/>
      <c r="B35" s="72"/>
      <c r="C35" s="72"/>
      <c r="D35" s="72"/>
      <c r="E35" s="72"/>
      <c r="F35" s="72"/>
      <c r="G35" s="72"/>
      <c r="H35" s="74"/>
      <c r="I35" s="75"/>
      <c r="J35" s="72"/>
      <c r="K35" s="72"/>
    </row>
    <row r="36" spans="1:11" x14ac:dyDescent="0.2">
      <c r="B36" s="126"/>
      <c r="C36" s="126"/>
      <c r="D36" s="72"/>
      <c r="E36" s="72"/>
      <c r="F36" s="72"/>
      <c r="G36" s="72"/>
      <c r="H36" s="72"/>
      <c r="I36" s="72"/>
      <c r="J36" s="72"/>
      <c r="K36" s="72"/>
    </row>
    <row r="37" spans="1:11" ht="14.25" customHeight="1" x14ac:dyDescent="0.2">
      <c r="A37" s="111"/>
      <c r="D37" s="72"/>
      <c r="E37" s="72"/>
      <c r="F37" s="72"/>
      <c r="G37" s="72"/>
      <c r="H37" s="157"/>
      <c r="I37" s="162" t="s">
        <v>155</v>
      </c>
      <c r="J37" s="154"/>
    </row>
    <row r="38" spans="1:11" x14ac:dyDescent="0.2">
      <c r="A38" s="111"/>
      <c r="D38" s="72"/>
      <c r="E38" s="72"/>
      <c r="F38" s="72"/>
      <c r="G38" s="184"/>
      <c r="H38" s="184"/>
      <c r="I38" s="163"/>
      <c r="J38" s="72"/>
    </row>
    <row r="39" spans="1:11" x14ac:dyDescent="0.2">
      <c r="A39" s="72"/>
      <c r="B39" s="72"/>
      <c r="C39" s="72"/>
      <c r="D39" s="72"/>
      <c r="E39" s="72"/>
      <c r="F39" s="72"/>
      <c r="G39" s="170"/>
      <c r="H39" s="177" t="s">
        <v>9</v>
      </c>
      <c r="I39" s="176">
        <f>'mTBI calculations 2S'!D63</f>
        <v>0</v>
      </c>
      <c r="J39" s="108" t="s">
        <v>80</v>
      </c>
    </row>
    <row r="40" spans="1:11" x14ac:dyDescent="0.2">
      <c r="A40" s="72"/>
      <c r="B40" s="72"/>
      <c r="C40" s="72"/>
      <c r="D40" s="72"/>
      <c r="E40" s="72"/>
      <c r="F40" s="72"/>
      <c r="G40" s="170"/>
      <c r="H40" s="177" t="s">
        <v>0</v>
      </c>
      <c r="I40" s="176">
        <f>'mTBI calculations 2S'!H63</f>
        <v>0</v>
      </c>
      <c r="J40" s="108" t="s">
        <v>80</v>
      </c>
    </row>
    <row r="41" spans="1:11" x14ac:dyDescent="0.2">
      <c r="A41" s="72"/>
      <c r="B41" s="72"/>
      <c r="C41" s="72"/>
      <c r="D41" s="72"/>
      <c r="E41" s="72"/>
      <c r="F41" s="72"/>
      <c r="G41" s="72"/>
      <c r="H41" s="72"/>
    </row>
    <row r="42" spans="1:11" x14ac:dyDescent="0.2">
      <c r="A42" s="72"/>
      <c r="B42" s="72"/>
      <c r="C42" s="72"/>
      <c r="D42" s="72"/>
      <c r="E42" s="72"/>
      <c r="F42" s="72"/>
      <c r="G42" s="72"/>
      <c r="H42" s="72"/>
      <c r="I42" s="72"/>
      <c r="J42" s="72"/>
      <c r="K42" s="72"/>
    </row>
    <row r="43" spans="1:11" x14ac:dyDescent="0.2">
      <c r="A43" s="72"/>
      <c r="B43" s="72"/>
      <c r="C43" s="72"/>
      <c r="D43" s="72"/>
      <c r="E43" s="72"/>
      <c r="F43" s="72"/>
      <c r="G43" s="72"/>
      <c r="H43" s="72"/>
      <c r="I43" s="72"/>
      <c r="J43" s="72"/>
      <c r="K43" s="72"/>
    </row>
    <row r="44" spans="1:11" ht="27" customHeight="1" x14ac:dyDescent="0.2">
      <c r="A44" s="72"/>
      <c r="B44" s="72"/>
      <c r="C44" s="72"/>
      <c r="D44" s="72"/>
      <c r="E44" s="72"/>
      <c r="F44" s="72"/>
      <c r="G44" s="72"/>
      <c r="H44" s="72"/>
      <c r="I44" s="72"/>
      <c r="J44" s="72"/>
      <c r="K44" s="72"/>
    </row>
    <row r="45" spans="1:11" x14ac:dyDescent="0.2">
      <c r="A45" s="158" t="str">
        <f>'mTBI calculations 2S'!M1</f>
        <v>RUFIT 1.0.1</v>
      </c>
      <c r="B45" s="72"/>
      <c r="C45" s="72"/>
      <c r="D45" s="72"/>
      <c r="E45" s="72"/>
      <c r="F45" s="72"/>
      <c r="G45" s="72"/>
      <c r="J45" s="103" t="s">
        <v>97</v>
      </c>
      <c r="K45" s="104" t="str">
        <f>'mTBI calculations 2S'!J4</f>
        <v>no match</v>
      </c>
    </row>
    <row r="46" spans="1:11" x14ac:dyDescent="0.2">
      <c r="A46" s="72"/>
      <c r="B46" s="72"/>
      <c r="C46" s="72"/>
      <c r="D46" s="72"/>
      <c r="E46" s="72"/>
      <c r="F46" s="72"/>
      <c r="G46" s="72"/>
      <c r="H46" s="72"/>
      <c r="I46" s="72"/>
      <c r="J46" s="72"/>
      <c r="K46" s="72"/>
    </row>
    <row r="47" spans="1:11" x14ac:dyDescent="0.2">
      <c r="A47" s="72"/>
      <c r="B47" s="72"/>
      <c r="C47" s="72"/>
      <c r="D47" s="72"/>
      <c r="E47" s="72"/>
      <c r="F47" s="72"/>
      <c r="G47" s="72"/>
      <c r="H47" s="72"/>
      <c r="I47" s="72"/>
      <c r="J47" s="72"/>
      <c r="K47" s="72"/>
    </row>
    <row r="48" spans="1:11" x14ac:dyDescent="0.2">
      <c r="A48" s="72"/>
      <c r="B48" s="72"/>
      <c r="C48" s="72"/>
      <c r="D48" s="72"/>
      <c r="E48" s="72"/>
      <c r="F48" s="72"/>
      <c r="G48" s="72"/>
      <c r="H48" s="72"/>
      <c r="I48" s="72"/>
      <c r="J48" s="72"/>
      <c r="K48" s="72"/>
    </row>
    <row r="49" spans="1:11" x14ac:dyDescent="0.2">
      <c r="A49" s="72"/>
      <c r="B49" s="72"/>
      <c r="C49" s="72"/>
      <c r="D49" s="72"/>
      <c r="E49" s="72"/>
      <c r="F49" s="72"/>
      <c r="G49" s="72"/>
      <c r="H49" s="72"/>
      <c r="I49" s="72"/>
      <c r="J49" s="72"/>
      <c r="K49" s="72"/>
    </row>
    <row r="50" spans="1:11" x14ac:dyDescent="0.2">
      <c r="A50" s="72"/>
      <c r="B50" s="72"/>
      <c r="C50" s="72"/>
      <c r="D50" s="72"/>
      <c r="E50" s="72"/>
      <c r="F50" s="72"/>
      <c r="G50" s="72"/>
      <c r="H50" s="72"/>
      <c r="I50" s="72"/>
      <c r="J50" s="72"/>
      <c r="K50" s="72"/>
    </row>
    <row r="51" spans="1:11" ht="39.75" customHeight="1" x14ac:dyDescent="0.2">
      <c r="A51" s="72"/>
      <c r="B51" s="72"/>
      <c r="C51" s="72"/>
      <c r="D51" s="72"/>
      <c r="E51" s="72"/>
      <c r="F51" s="72"/>
      <c r="G51" s="72"/>
      <c r="H51" s="72"/>
      <c r="I51" s="72"/>
      <c r="J51" s="72"/>
      <c r="K51" s="72"/>
    </row>
    <row r="52" spans="1:11" ht="22.5" x14ac:dyDescent="0.3">
      <c r="B52" s="185" t="s">
        <v>13</v>
      </c>
      <c r="C52" s="185"/>
      <c r="D52" s="185"/>
      <c r="E52" s="185"/>
      <c r="F52" s="185"/>
      <c r="G52" s="185"/>
      <c r="H52" s="185"/>
      <c r="I52" s="185"/>
      <c r="J52" s="127"/>
      <c r="K52" s="127"/>
    </row>
    <row r="53" spans="1:11" x14ac:dyDescent="0.2">
      <c r="A53" s="72"/>
      <c r="B53" s="185"/>
      <c r="C53" s="185"/>
      <c r="D53" s="185"/>
      <c r="E53" s="185"/>
      <c r="F53" s="185"/>
      <c r="G53" s="185"/>
      <c r="H53" s="185"/>
      <c r="I53" s="185"/>
      <c r="J53" s="72"/>
      <c r="K53" s="72"/>
    </row>
    <row r="54" spans="1:11" x14ac:dyDescent="0.2">
      <c r="A54" s="72"/>
      <c r="B54" s="72"/>
      <c r="C54" s="72"/>
      <c r="D54" s="72"/>
      <c r="E54" s="72"/>
      <c r="F54" s="72"/>
      <c r="G54" s="72"/>
      <c r="H54" s="72"/>
      <c r="I54" s="72"/>
      <c r="J54" s="72"/>
      <c r="K54" s="72"/>
    </row>
    <row r="55" spans="1:11" x14ac:dyDescent="0.2">
      <c r="A55" s="72"/>
      <c r="B55" s="72"/>
      <c r="C55" s="72"/>
      <c r="D55" s="72"/>
      <c r="E55" s="72"/>
      <c r="F55" s="72"/>
      <c r="G55" s="72"/>
      <c r="H55" s="72"/>
      <c r="I55" s="72"/>
      <c r="J55" s="72"/>
      <c r="K55" s="72"/>
    </row>
    <row r="56" spans="1:11" x14ac:dyDescent="0.2">
      <c r="A56" s="72"/>
      <c r="B56" s="72"/>
      <c r="C56" s="72"/>
      <c r="D56" s="72"/>
      <c r="E56" s="72"/>
      <c r="F56" s="72"/>
      <c r="G56" s="72"/>
      <c r="H56" s="72"/>
      <c r="I56" s="72"/>
      <c r="J56" s="72"/>
      <c r="K56" s="72"/>
    </row>
    <row r="57" spans="1:11" x14ac:dyDescent="0.2">
      <c r="A57" s="72"/>
      <c r="B57" s="72"/>
      <c r="C57" s="72"/>
      <c r="D57" s="72"/>
      <c r="E57" s="72"/>
      <c r="F57" s="72"/>
      <c r="G57" s="72"/>
      <c r="H57" s="72"/>
      <c r="I57" s="72"/>
      <c r="J57" s="72"/>
      <c r="K57" s="72"/>
    </row>
    <row r="58" spans="1:11" x14ac:dyDescent="0.2">
      <c r="A58" s="72"/>
      <c r="B58" s="72"/>
      <c r="C58" s="72"/>
      <c r="D58" s="72"/>
      <c r="E58" s="72"/>
      <c r="F58" s="72"/>
      <c r="G58" s="72"/>
      <c r="H58" s="72"/>
      <c r="I58" s="72"/>
      <c r="J58" s="72"/>
      <c r="K58" s="72"/>
    </row>
    <row r="59" spans="1:11" x14ac:dyDescent="0.2">
      <c r="A59" s="72"/>
      <c r="B59" s="72"/>
      <c r="C59" s="72"/>
      <c r="D59" s="72"/>
      <c r="E59" s="72"/>
      <c r="F59" s="72"/>
      <c r="G59" s="72"/>
      <c r="H59" s="72"/>
      <c r="I59" s="72"/>
      <c r="J59" s="72"/>
      <c r="K59" s="72"/>
    </row>
    <row r="60" spans="1:11" x14ac:dyDescent="0.2">
      <c r="A60" s="72"/>
      <c r="B60" s="72"/>
      <c r="C60" s="72"/>
      <c r="D60" s="72"/>
      <c r="E60" s="72"/>
      <c r="F60" s="72"/>
      <c r="G60" s="72"/>
      <c r="H60" s="72"/>
      <c r="I60" s="72"/>
      <c r="J60" s="72"/>
      <c r="K60" s="72"/>
    </row>
    <row r="61" spans="1:11" x14ac:dyDescent="0.2">
      <c r="A61" s="72"/>
      <c r="B61" s="72"/>
      <c r="C61" s="72"/>
      <c r="D61" s="72"/>
      <c r="E61" s="72"/>
      <c r="F61" s="72"/>
      <c r="G61" s="72"/>
      <c r="H61" s="72"/>
      <c r="I61" s="72"/>
      <c r="J61" s="72"/>
      <c r="K61" s="72"/>
    </row>
    <row r="62" spans="1:11" x14ac:dyDescent="0.2">
      <c r="A62" s="72"/>
      <c r="B62" s="72"/>
      <c r="C62" s="72"/>
      <c r="D62" s="72"/>
      <c r="E62" s="72"/>
      <c r="F62" s="72"/>
      <c r="G62" s="72"/>
      <c r="H62" s="72"/>
      <c r="I62" s="72"/>
      <c r="J62" s="72"/>
      <c r="K62" s="72"/>
    </row>
    <row r="63" spans="1:11" x14ac:dyDescent="0.2">
      <c r="A63" s="72"/>
      <c r="B63" s="72"/>
      <c r="C63" s="72"/>
      <c r="D63" s="72"/>
      <c r="E63" s="72"/>
      <c r="F63" s="72"/>
      <c r="G63" s="72"/>
      <c r="H63" s="72"/>
      <c r="I63" s="72"/>
      <c r="J63" s="72"/>
      <c r="K63" s="72"/>
    </row>
    <row r="64" spans="1:11" x14ac:dyDescent="0.2">
      <c r="A64" s="72"/>
      <c r="B64" s="72"/>
      <c r="C64" s="72"/>
      <c r="D64" s="72"/>
      <c r="E64" s="72"/>
      <c r="F64" s="72"/>
      <c r="G64" s="72"/>
      <c r="H64" s="72"/>
      <c r="I64" s="72"/>
      <c r="J64" s="72"/>
      <c r="K64" s="72"/>
    </row>
    <row r="65" spans="1:11" x14ac:dyDescent="0.2">
      <c r="A65" s="72"/>
      <c r="B65" s="72"/>
      <c r="C65" s="72"/>
      <c r="D65" s="72"/>
      <c r="E65" s="72"/>
      <c r="F65" s="72"/>
      <c r="G65" s="72"/>
      <c r="H65" s="72"/>
      <c r="I65" s="72"/>
      <c r="J65" s="72"/>
      <c r="K65" s="72"/>
    </row>
    <row r="66" spans="1:11" x14ac:dyDescent="0.2">
      <c r="A66" s="72"/>
      <c r="B66" s="72"/>
      <c r="C66" s="72"/>
      <c r="D66" s="72"/>
      <c r="E66" s="72"/>
      <c r="F66" s="72"/>
      <c r="G66" s="72"/>
      <c r="H66" s="72"/>
      <c r="I66" s="72"/>
      <c r="J66" s="72"/>
      <c r="K66" s="72"/>
    </row>
    <row r="67" spans="1:11" x14ac:dyDescent="0.2">
      <c r="A67" s="72"/>
      <c r="B67" s="72"/>
      <c r="C67" s="72"/>
      <c r="D67" s="72"/>
      <c r="E67" s="72"/>
      <c r="F67" s="72"/>
      <c r="G67" s="72"/>
      <c r="H67" s="72"/>
      <c r="I67" s="72"/>
      <c r="J67" s="72"/>
      <c r="K67" s="72"/>
    </row>
    <row r="68" spans="1:11" x14ac:dyDescent="0.2">
      <c r="A68" s="72"/>
      <c r="B68" s="72"/>
      <c r="C68" s="72"/>
      <c r="D68" s="72"/>
      <c r="E68" s="72"/>
      <c r="F68" s="72"/>
      <c r="G68" s="72"/>
      <c r="H68" s="72"/>
      <c r="I68" s="72"/>
      <c r="J68" s="72"/>
      <c r="K68" s="72"/>
    </row>
    <row r="69" spans="1:11" x14ac:dyDescent="0.2">
      <c r="A69" s="72"/>
      <c r="B69" s="72"/>
      <c r="C69" s="72"/>
      <c r="D69" s="72"/>
      <c r="E69" s="72"/>
      <c r="F69" s="72"/>
      <c r="G69" s="72"/>
      <c r="H69" s="72"/>
      <c r="I69" s="72"/>
      <c r="J69" s="72"/>
      <c r="K69" s="72"/>
    </row>
    <row r="70" spans="1:11" x14ac:dyDescent="0.2">
      <c r="A70" s="72"/>
      <c r="B70" s="72"/>
      <c r="C70" s="72"/>
      <c r="D70" s="72"/>
      <c r="E70" s="72"/>
      <c r="F70" s="72"/>
      <c r="G70" s="72"/>
      <c r="H70" s="72"/>
      <c r="I70" s="72"/>
      <c r="J70" s="72"/>
      <c r="K70" s="72"/>
    </row>
    <row r="71" spans="1:11" x14ac:dyDescent="0.2">
      <c r="A71" s="72"/>
      <c r="B71" s="72"/>
      <c r="C71" s="72"/>
      <c r="D71" s="72"/>
      <c r="E71" s="72"/>
      <c r="F71" s="72"/>
      <c r="G71" s="72"/>
      <c r="H71" s="72"/>
      <c r="I71" s="72"/>
      <c r="J71" s="72"/>
      <c r="K71" s="72"/>
    </row>
    <row r="72" spans="1:11" x14ac:dyDescent="0.2">
      <c r="A72" s="72"/>
      <c r="B72" s="72"/>
      <c r="C72" s="72"/>
      <c r="D72" s="72"/>
      <c r="E72" s="72"/>
      <c r="F72" s="72"/>
      <c r="G72" s="72"/>
      <c r="H72" s="72"/>
      <c r="I72" s="72"/>
      <c r="J72" s="72"/>
      <c r="K72" s="72"/>
    </row>
    <row r="73" spans="1:11" x14ac:dyDescent="0.2">
      <c r="A73" s="72"/>
      <c r="B73" s="72"/>
      <c r="C73" s="72"/>
      <c r="D73" s="72"/>
      <c r="E73" s="72"/>
      <c r="F73" s="72"/>
      <c r="G73" s="72"/>
      <c r="H73" s="72"/>
      <c r="I73" s="72"/>
      <c r="J73" s="72"/>
      <c r="K73" s="72"/>
    </row>
    <row r="74" spans="1:11" x14ac:dyDescent="0.2">
      <c r="A74" s="72"/>
      <c r="B74" s="72"/>
      <c r="C74" s="72"/>
      <c r="D74" s="72"/>
      <c r="E74" s="72"/>
      <c r="F74" s="72"/>
      <c r="G74" s="72"/>
      <c r="H74" s="72"/>
      <c r="I74" s="72"/>
      <c r="J74" s="72"/>
      <c r="K74" s="72"/>
    </row>
    <row r="75" spans="1:11" x14ac:dyDescent="0.2">
      <c r="A75" s="72"/>
      <c r="B75" s="72"/>
      <c r="C75" s="72"/>
      <c r="D75" s="72"/>
      <c r="E75" s="72"/>
      <c r="F75" s="72"/>
      <c r="G75" s="72"/>
      <c r="H75" s="72"/>
      <c r="I75" s="72"/>
      <c r="J75" s="72"/>
      <c r="K75" s="72"/>
    </row>
    <row r="76" spans="1:11" x14ac:dyDescent="0.2">
      <c r="A76" s="72"/>
      <c r="B76" s="72"/>
      <c r="C76" s="72"/>
      <c r="D76" s="72"/>
      <c r="E76" s="72"/>
      <c r="F76" s="72"/>
      <c r="G76" s="72"/>
      <c r="H76" s="72"/>
      <c r="I76" s="72"/>
      <c r="J76" s="72"/>
      <c r="K76" s="72"/>
    </row>
    <row r="77" spans="1:11" x14ac:dyDescent="0.2">
      <c r="A77" s="72"/>
      <c r="B77" s="72"/>
      <c r="C77" s="72"/>
      <c r="D77" s="72"/>
      <c r="E77" s="72"/>
      <c r="F77" s="72"/>
      <c r="G77" s="72"/>
      <c r="H77" s="72"/>
      <c r="I77" s="72"/>
      <c r="J77" s="72"/>
      <c r="K77" s="72"/>
    </row>
    <row r="78" spans="1:11" x14ac:dyDescent="0.2">
      <c r="A78" s="72"/>
      <c r="B78" s="72"/>
      <c r="C78" s="72"/>
      <c r="D78" s="72"/>
      <c r="E78" s="72"/>
      <c r="F78" s="72"/>
      <c r="G78" s="72"/>
      <c r="H78" s="72"/>
      <c r="I78" s="72"/>
      <c r="J78" s="72"/>
      <c r="K78" s="72"/>
    </row>
    <row r="79" spans="1:11" x14ac:dyDescent="0.2">
      <c r="A79" s="72"/>
      <c r="B79" s="72"/>
      <c r="C79" s="72"/>
      <c r="D79" s="72"/>
      <c r="E79" s="72"/>
      <c r="F79" s="72"/>
      <c r="G79" s="72"/>
      <c r="H79" s="72"/>
      <c r="I79" s="72"/>
      <c r="J79" s="72"/>
      <c r="K79" s="72"/>
    </row>
    <row r="80" spans="1:11" x14ac:dyDescent="0.2">
      <c r="A80" s="72"/>
      <c r="B80" s="72"/>
      <c r="C80" s="72"/>
      <c r="D80" s="72"/>
      <c r="E80" s="72"/>
      <c r="F80" s="72"/>
      <c r="G80" s="72"/>
      <c r="H80" s="72"/>
      <c r="I80" s="72"/>
      <c r="J80" s="72"/>
      <c r="K80" s="72"/>
    </row>
    <row r="81" spans="1:11" x14ac:dyDescent="0.2">
      <c r="A81" s="72"/>
      <c r="B81" s="72"/>
      <c r="C81" s="72"/>
      <c r="D81" s="72"/>
      <c r="E81" s="72"/>
      <c r="F81" s="72"/>
      <c r="G81" s="72"/>
      <c r="H81" s="72"/>
      <c r="I81" s="72"/>
      <c r="J81" s="72"/>
      <c r="K81" s="72"/>
    </row>
    <row r="82" spans="1:11" x14ac:dyDescent="0.2">
      <c r="A82" s="72"/>
      <c r="B82" s="72"/>
      <c r="C82" s="72"/>
      <c r="D82" s="72"/>
      <c r="E82" s="72"/>
      <c r="F82" s="72"/>
      <c r="G82" s="72"/>
      <c r="H82" s="72"/>
      <c r="I82" s="72"/>
      <c r="J82" s="72"/>
      <c r="K82" s="72"/>
    </row>
    <row r="83" spans="1:11" x14ac:dyDescent="0.2">
      <c r="A83" s="72"/>
      <c r="B83" s="72"/>
      <c r="C83" s="72"/>
      <c r="D83" s="72"/>
      <c r="E83" s="72"/>
      <c r="F83" s="72"/>
      <c r="G83" s="72"/>
      <c r="H83" s="72"/>
      <c r="I83" s="72"/>
      <c r="J83" s="72"/>
      <c r="K83" s="72"/>
    </row>
    <row r="84" spans="1:11" x14ac:dyDescent="0.2">
      <c r="A84" s="72"/>
      <c r="B84" s="72"/>
      <c r="C84" s="72"/>
      <c r="D84" s="72"/>
      <c r="E84" s="72"/>
      <c r="F84" s="72"/>
      <c r="G84" s="72"/>
      <c r="H84" s="72"/>
      <c r="I84" s="72"/>
      <c r="J84" s="72"/>
      <c r="K84" s="72"/>
    </row>
    <row r="85" spans="1:11" x14ac:dyDescent="0.2">
      <c r="A85" s="72"/>
      <c r="B85" s="72"/>
      <c r="C85" s="72"/>
      <c r="D85" s="72"/>
      <c r="E85" s="72"/>
      <c r="F85" s="72"/>
      <c r="G85" s="72"/>
      <c r="H85" s="72"/>
      <c r="I85" s="72"/>
      <c r="J85" s="72"/>
      <c r="K85" s="72"/>
    </row>
    <row r="86" spans="1:11" x14ac:dyDescent="0.2">
      <c r="A86" s="72"/>
      <c r="B86" s="72"/>
      <c r="C86" s="72"/>
      <c r="D86" s="72"/>
      <c r="E86" s="72"/>
      <c r="F86" s="72"/>
      <c r="G86" s="72"/>
      <c r="H86" s="72"/>
      <c r="I86" s="72"/>
      <c r="J86" s="72"/>
      <c r="K86" s="72"/>
    </row>
    <row r="87" spans="1:11" x14ac:dyDescent="0.2">
      <c r="A87" s="72"/>
      <c r="B87" s="72"/>
      <c r="C87" s="72"/>
      <c r="D87" s="72"/>
      <c r="E87" s="72"/>
      <c r="F87" s="72"/>
      <c r="G87" s="72"/>
      <c r="H87" s="72"/>
      <c r="I87" s="72"/>
      <c r="J87" s="72"/>
      <c r="K87" s="72"/>
    </row>
    <row r="88" spans="1:11" x14ac:dyDescent="0.2">
      <c r="A88" s="72"/>
      <c r="B88" s="72"/>
      <c r="C88" s="72"/>
      <c r="D88" s="72"/>
      <c r="E88" s="72"/>
      <c r="F88" s="72"/>
      <c r="G88" s="72"/>
      <c r="H88" s="72"/>
      <c r="I88" s="72"/>
      <c r="J88" s="72"/>
      <c r="K88" s="72"/>
    </row>
    <row r="89" spans="1:11" x14ac:dyDescent="0.2">
      <c r="A89" s="72"/>
      <c r="B89" s="72"/>
      <c r="C89" s="72"/>
      <c r="D89" s="72"/>
      <c r="E89" s="72"/>
      <c r="F89" s="72"/>
      <c r="G89" s="72"/>
      <c r="H89" s="72"/>
      <c r="I89" s="72"/>
      <c r="J89" s="72"/>
      <c r="K89" s="72"/>
    </row>
    <row r="90" spans="1:11" x14ac:dyDescent="0.2">
      <c r="A90" s="72"/>
      <c r="B90" s="72"/>
      <c r="C90" s="72"/>
      <c r="D90" s="72"/>
      <c r="E90" s="72"/>
      <c r="F90" s="72"/>
      <c r="G90" s="72"/>
      <c r="H90" s="72"/>
      <c r="I90" s="72"/>
      <c r="J90" s="72"/>
      <c r="K90" s="72"/>
    </row>
    <row r="91" spans="1:11" x14ac:dyDescent="0.2">
      <c r="A91" s="72"/>
      <c r="B91" s="72"/>
      <c r="C91" s="72"/>
      <c r="D91" s="72"/>
      <c r="E91" s="72"/>
      <c r="F91" s="72"/>
      <c r="G91" s="72"/>
      <c r="H91" s="72"/>
      <c r="I91" s="72"/>
      <c r="J91" s="72"/>
      <c r="K91" s="72"/>
    </row>
    <row r="92" spans="1:11" x14ac:dyDescent="0.2">
      <c r="A92" s="72"/>
      <c r="B92" s="72"/>
      <c r="C92" s="72"/>
      <c r="D92" s="72"/>
      <c r="E92" s="72"/>
      <c r="F92" s="72"/>
      <c r="G92" s="72"/>
      <c r="H92" s="72"/>
      <c r="I92" s="72"/>
      <c r="J92" s="72"/>
      <c r="K92" s="72"/>
    </row>
    <row r="93" spans="1:11" x14ac:dyDescent="0.2">
      <c r="A93" s="72"/>
      <c r="B93" s="72"/>
      <c r="C93" s="72"/>
      <c r="D93" s="72"/>
      <c r="E93" s="72"/>
      <c r="F93" s="72"/>
      <c r="G93" s="72"/>
      <c r="H93" s="72"/>
      <c r="I93" s="72"/>
      <c r="J93" s="72"/>
      <c r="K93" s="72"/>
    </row>
    <row r="94" spans="1:11" x14ac:dyDescent="0.2">
      <c r="A94" s="72"/>
      <c r="B94" s="72"/>
      <c r="C94" s="72"/>
      <c r="D94" s="72"/>
      <c r="E94" s="72"/>
      <c r="F94" s="72"/>
      <c r="G94" s="72"/>
      <c r="H94" s="72"/>
      <c r="I94" s="72"/>
      <c r="J94" s="72"/>
      <c r="K94" s="72"/>
    </row>
    <row r="95" spans="1:11" x14ac:dyDescent="0.2">
      <c r="A95" s="72"/>
      <c r="B95" s="72"/>
      <c r="C95" s="72"/>
      <c r="D95" s="72"/>
      <c r="E95" s="72"/>
      <c r="F95" s="72"/>
      <c r="G95" s="72"/>
      <c r="H95" s="72"/>
      <c r="I95" s="72"/>
      <c r="J95" s="72"/>
      <c r="K95" s="72"/>
    </row>
    <row r="96" spans="1:11" x14ac:dyDescent="0.2">
      <c r="A96" s="72"/>
      <c r="B96" s="72"/>
      <c r="C96" s="72"/>
      <c r="D96" s="72"/>
      <c r="E96" s="72"/>
      <c r="F96" s="72"/>
      <c r="G96" s="72"/>
      <c r="H96" s="72"/>
      <c r="I96" s="72"/>
      <c r="J96" s="72"/>
      <c r="K96" s="72"/>
    </row>
    <row r="97" spans="1:11" x14ac:dyDescent="0.2">
      <c r="A97" s="72"/>
      <c r="B97" s="72"/>
      <c r="C97" s="72"/>
      <c r="D97" s="72"/>
      <c r="E97" s="72"/>
      <c r="F97" s="72"/>
      <c r="G97" s="72"/>
      <c r="H97" s="72"/>
      <c r="I97" s="72"/>
      <c r="J97" s="72"/>
      <c r="K97" s="72"/>
    </row>
    <row r="98" spans="1:11" x14ac:dyDescent="0.2">
      <c r="A98" s="72"/>
      <c r="B98" s="72"/>
      <c r="C98" s="72"/>
      <c r="D98" s="72"/>
      <c r="E98" s="72"/>
      <c r="F98" s="72"/>
      <c r="G98" s="72"/>
      <c r="H98" s="72"/>
      <c r="I98" s="72"/>
      <c r="J98" s="72"/>
      <c r="K98" s="72"/>
    </row>
    <row r="99" spans="1:11" x14ac:dyDescent="0.2">
      <c r="A99" s="72"/>
      <c r="B99" s="72"/>
      <c r="C99" s="72"/>
      <c r="D99" s="72"/>
      <c r="E99" s="72"/>
      <c r="F99" s="72"/>
      <c r="G99" s="72"/>
      <c r="H99" s="72"/>
      <c r="I99" s="72"/>
      <c r="J99" s="72"/>
      <c r="K99" s="72"/>
    </row>
    <row r="100" spans="1:11" x14ac:dyDescent="0.2">
      <c r="A100" s="72"/>
      <c r="B100" s="72"/>
      <c r="C100" s="72"/>
      <c r="D100" s="72"/>
      <c r="E100" s="72"/>
      <c r="F100" s="72"/>
      <c r="G100" s="72"/>
      <c r="H100" s="72"/>
      <c r="I100" s="72"/>
      <c r="J100" s="72"/>
      <c r="K100" s="72"/>
    </row>
    <row r="101" spans="1:11" x14ac:dyDescent="0.2">
      <c r="A101" s="72"/>
      <c r="B101" s="72"/>
      <c r="C101" s="72"/>
      <c r="D101" s="72"/>
      <c r="E101" s="72"/>
      <c r="F101" s="72"/>
      <c r="G101" s="72"/>
      <c r="H101" s="72"/>
      <c r="I101" s="72"/>
      <c r="J101" s="72"/>
      <c r="K101" s="72"/>
    </row>
    <row r="102" spans="1:11" x14ac:dyDescent="0.2">
      <c r="A102" s="72"/>
      <c r="B102" s="72"/>
      <c r="C102" s="72"/>
      <c r="D102" s="72"/>
      <c r="E102" s="72"/>
      <c r="F102" s="72"/>
      <c r="G102" s="72"/>
      <c r="H102" s="72"/>
      <c r="I102" s="72"/>
      <c r="J102" s="72"/>
      <c r="K102" s="72"/>
    </row>
    <row r="103" spans="1:11" x14ac:dyDescent="0.2">
      <c r="A103" s="72"/>
      <c r="B103" s="72"/>
      <c r="C103" s="72"/>
      <c r="D103" s="72"/>
      <c r="E103" s="72"/>
      <c r="F103" s="72"/>
      <c r="G103" s="72"/>
      <c r="H103" s="72"/>
      <c r="I103" s="72"/>
      <c r="J103" s="72"/>
      <c r="K103" s="72"/>
    </row>
    <row r="104" spans="1:11" x14ac:dyDescent="0.2">
      <c r="A104" s="72"/>
      <c r="B104" s="72"/>
      <c r="C104" s="72"/>
      <c r="D104" s="72"/>
      <c r="E104" s="72"/>
      <c r="F104" s="72"/>
      <c r="G104" s="72"/>
      <c r="H104" s="72"/>
      <c r="I104" s="72"/>
      <c r="J104" s="72"/>
      <c r="K104" s="72"/>
    </row>
    <row r="105" spans="1:11" x14ac:dyDescent="0.2">
      <c r="A105" s="72"/>
      <c r="B105" s="72"/>
      <c r="C105" s="72"/>
      <c r="D105" s="72"/>
      <c r="E105" s="72"/>
      <c r="F105" s="72"/>
      <c r="G105" s="72"/>
      <c r="H105" s="72"/>
      <c r="I105" s="72"/>
      <c r="J105" s="72"/>
      <c r="K105" s="72"/>
    </row>
    <row r="106" spans="1:11" ht="15.75" x14ac:dyDescent="0.25">
      <c r="A106" s="98">
        <f>C6</f>
        <v>0</v>
      </c>
      <c r="B106" s="72"/>
      <c r="C106" s="72"/>
      <c r="D106" s="72"/>
      <c r="E106" s="72"/>
      <c r="F106" s="72"/>
      <c r="G106" s="72"/>
      <c r="H106" s="72"/>
      <c r="I106" s="180">
        <f>C10</f>
        <v>0</v>
      </c>
      <c r="J106" s="181"/>
      <c r="K106" s="72"/>
    </row>
    <row r="107" spans="1:11" x14ac:dyDescent="0.2">
      <c r="A107" s="72"/>
      <c r="B107" s="72"/>
      <c r="C107" s="72"/>
      <c r="D107" s="72"/>
      <c r="E107" s="72"/>
      <c r="F107" s="72"/>
      <c r="G107" s="72"/>
      <c r="H107" s="72"/>
      <c r="I107" s="72"/>
      <c r="J107" s="72"/>
      <c r="K107" s="72"/>
    </row>
    <row r="108" spans="1:11" x14ac:dyDescent="0.2">
      <c r="A108" s="72"/>
      <c r="B108" s="72"/>
      <c r="C108" s="72"/>
      <c r="D108" s="72"/>
      <c r="E108" s="72"/>
      <c r="F108" s="72"/>
      <c r="G108" s="72"/>
      <c r="H108" s="72"/>
      <c r="I108" s="72"/>
      <c r="J108" s="72"/>
      <c r="K108" s="72"/>
    </row>
    <row r="109" spans="1:11" x14ac:dyDescent="0.2">
      <c r="A109" s="72"/>
      <c r="B109" s="72"/>
      <c r="C109" s="72"/>
      <c r="D109" s="72"/>
      <c r="E109" s="72"/>
      <c r="F109" s="72"/>
      <c r="G109" s="72"/>
      <c r="H109" s="72"/>
      <c r="I109" s="72"/>
      <c r="J109" s="72"/>
      <c r="K109" s="72"/>
    </row>
    <row r="110" spans="1:11" x14ac:dyDescent="0.2">
      <c r="A110" s="72"/>
      <c r="B110" s="72"/>
      <c r="C110" s="72"/>
      <c r="D110" s="72"/>
      <c r="E110" s="72"/>
      <c r="F110" s="72"/>
      <c r="G110" s="72"/>
      <c r="H110" s="72"/>
      <c r="I110" s="72"/>
      <c r="J110" s="72"/>
      <c r="K110" s="72"/>
    </row>
    <row r="111" spans="1:11" x14ac:dyDescent="0.2">
      <c r="A111" s="72"/>
      <c r="B111" s="72"/>
      <c r="C111" s="72"/>
      <c r="D111" s="72"/>
      <c r="E111" s="72"/>
      <c r="F111" s="72"/>
      <c r="G111" s="72"/>
      <c r="H111" s="72"/>
      <c r="I111" s="72"/>
      <c r="J111" s="72"/>
      <c r="K111" s="72"/>
    </row>
    <row r="112" spans="1:11" x14ac:dyDescent="0.2">
      <c r="A112" s="72"/>
      <c r="B112" s="72"/>
      <c r="C112" s="72"/>
      <c r="D112" s="72"/>
      <c r="E112" s="72"/>
      <c r="F112" s="72"/>
      <c r="G112" s="72"/>
      <c r="H112" s="72"/>
      <c r="I112" s="72"/>
      <c r="J112" s="72"/>
      <c r="K112" s="72"/>
    </row>
    <row r="113" spans="1:11" x14ac:dyDescent="0.2">
      <c r="A113" s="72"/>
      <c r="B113" s="72"/>
      <c r="C113" s="72"/>
      <c r="D113" s="72"/>
      <c r="E113" s="72"/>
      <c r="F113" s="72"/>
      <c r="G113" s="72"/>
      <c r="H113" s="72"/>
      <c r="I113" s="72"/>
      <c r="J113" s="72"/>
      <c r="K113" s="72"/>
    </row>
    <row r="114" spans="1:11" x14ac:dyDescent="0.2">
      <c r="A114" s="72"/>
      <c r="B114" s="72"/>
      <c r="C114" s="72"/>
      <c r="D114" s="72"/>
      <c r="E114" s="72"/>
      <c r="F114" s="72"/>
      <c r="G114" s="72"/>
      <c r="H114" s="72"/>
      <c r="I114" s="72"/>
      <c r="J114" s="72"/>
      <c r="K114" s="72"/>
    </row>
    <row r="115" spans="1:11" x14ac:dyDescent="0.2">
      <c r="A115" s="72"/>
      <c r="B115" s="72"/>
      <c r="C115" s="72"/>
      <c r="D115" s="72"/>
      <c r="E115" s="72"/>
      <c r="F115" s="72"/>
      <c r="G115" s="72"/>
      <c r="H115" s="72"/>
      <c r="I115" s="72"/>
      <c r="J115" s="72"/>
      <c r="K115" s="72"/>
    </row>
    <row r="116" spans="1:11" x14ac:dyDescent="0.2">
      <c r="A116" s="72"/>
      <c r="B116" s="72"/>
      <c r="C116" s="72"/>
      <c r="D116" s="72"/>
      <c r="E116" s="72"/>
      <c r="F116" s="72"/>
      <c r="G116" s="72"/>
      <c r="H116" s="72"/>
      <c r="I116" s="72"/>
      <c r="J116" s="72"/>
      <c r="K116" s="72"/>
    </row>
    <row r="117" spans="1:11" x14ac:dyDescent="0.2">
      <c r="A117" s="72"/>
      <c r="B117" s="72"/>
      <c r="C117" s="72"/>
      <c r="D117" s="72"/>
      <c r="E117" s="72"/>
      <c r="F117" s="72"/>
      <c r="G117" s="72"/>
      <c r="H117" s="72"/>
      <c r="I117" s="72"/>
      <c r="J117" s="72"/>
      <c r="K117" s="72"/>
    </row>
    <row r="118" spans="1:11" x14ac:dyDescent="0.2">
      <c r="A118" s="72"/>
      <c r="B118" s="72"/>
      <c r="C118" s="72"/>
      <c r="D118" s="72"/>
      <c r="E118" s="72"/>
      <c r="F118" s="72"/>
      <c r="G118" s="72"/>
      <c r="H118" s="72"/>
      <c r="I118" s="72"/>
      <c r="J118" s="72"/>
      <c r="K118" s="72"/>
    </row>
    <row r="119" spans="1:11" x14ac:dyDescent="0.2">
      <c r="A119" s="72"/>
      <c r="B119" s="72"/>
      <c r="C119" s="72"/>
      <c r="D119" s="72"/>
      <c r="E119" s="72"/>
      <c r="F119" s="72"/>
      <c r="G119" s="72"/>
      <c r="H119" s="72"/>
      <c r="I119" s="72"/>
      <c r="J119" s="72"/>
      <c r="K119" s="72"/>
    </row>
    <row r="120" spans="1:11" x14ac:dyDescent="0.2">
      <c r="A120" s="72"/>
      <c r="B120" s="72"/>
      <c r="C120" s="72"/>
      <c r="D120" s="72"/>
      <c r="E120" s="72"/>
      <c r="F120" s="72"/>
      <c r="G120" s="72"/>
      <c r="H120" s="72"/>
      <c r="I120" s="72"/>
      <c r="J120" s="72"/>
      <c r="K120" s="72"/>
    </row>
    <row r="121" spans="1:11" x14ac:dyDescent="0.2">
      <c r="A121" s="72"/>
      <c r="B121" s="72"/>
      <c r="C121" s="72"/>
      <c r="D121" s="72"/>
      <c r="E121" s="72"/>
      <c r="F121" s="72"/>
      <c r="G121" s="72"/>
      <c r="H121" s="72"/>
      <c r="I121" s="72"/>
      <c r="J121" s="72"/>
      <c r="K121" s="72"/>
    </row>
    <row r="122" spans="1:11" x14ac:dyDescent="0.2">
      <c r="A122" s="72"/>
      <c r="B122" s="72"/>
      <c r="C122" s="72"/>
      <c r="D122" s="72"/>
      <c r="E122" s="72"/>
      <c r="F122" s="72"/>
      <c r="G122" s="72"/>
      <c r="H122" s="72"/>
      <c r="I122" s="72"/>
      <c r="J122" s="72"/>
      <c r="K122" s="72"/>
    </row>
    <row r="123" spans="1:11" x14ac:dyDescent="0.2">
      <c r="A123" s="72"/>
      <c r="B123" s="72"/>
      <c r="C123" s="72"/>
      <c r="D123" s="72"/>
      <c r="E123" s="72"/>
      <c r="F123" s="72"/>
      <c r="G123" s="72"/>
      <c r="H123" s="72"/>
      <c r="I123" s="72"/>
      <c r="J123" s="72"/>
      <c r="K123" s="72"/>
    </row>
    <row r="124" spans="1:11" x14ac:dyDescent="0.2">
      <c r="A124" s="182" t="s">
        <v>83</v>
      </c>
      <c r="B124" s="182"/>
      <c r="C124" s="106">
        <f>'Insert 2S Data File'!H67</f>
        <v>0</v>
      </c>
      <c r="D124" s="72"/>
      <c r="E124" s="72"/>
      <c r="F124" s="72"/>
      <c r="G124" s="72"/>
      <c r="H124" s="72"/>
      <c r="I124" s="72"/>
      <c r="J124" s="72"/>
      <c r="K124" s="72"/>
    </row>
    <row r="125" spans="1:11" x14ac:dyDescent="0.2">
      <c r="A125" s="72"/>
      <c r="B125" s="72"/>
      <c r="C125" s="72"/>
      <c r="D125" s="72"/>
      <c r="E125" s="72"/>
      <c r="F125" s="72"/>
      <c r="G125" s="72"/>
      <c r="H125" s="72"/>
      <c r="I125" s="72"/>
      <c r="J125" s="72"/>
      <c r="K125" s="72"/>
    </row>
    <row r="126" spans="1:11" x14ac:dyDescent="0.2">
      <c r="A126" s="72"/>
      <c r="B126" s="72"/>
      <c r="C126" s="72"/>
      <c r="D126" s="72"/>
      <c r="E126" s="72"/>
      <c r="F126" s="72"/>
      <c r="G126" s="72"/>
      <c r="H126" s="72"/>
      <c r="I126" s="72"/>
      <c r="J126" s="72"/>
      <c r="K126" s="72"/>
    </row>
    <row r="127" spans="1:11" x14ac:dyDescent="0.2">
      <c r="A127" s="72"/>
      <c r="B127" s="72"/>
      <c r="C127" s="72"/>
      <c r="D127" s="72"/>
      <c r="E127" s="72"/>
      <c r="F127" s="72"/>
      <c r="G127" s="72"/>
      <c r="H127" s="72"/>
      <c r="I127" s="72"/>
      <c r="J127" s="72"/>
      <c r="K127" s="72"/>
    </row>
    <row r="128" spans="1:11" x14ac:dyDescent="0.2">
      <c r="A128" s="72"/>
      <c r="B128" s="72"/>
      <c r="C128" s="72"/>
      <c r="D128" s="72"/>
      <c r="E128" s="72"/>
      <c r="F128" s="72"/>
      <c r="G128" s="72"/>
      <c r="H128" s="72"/>
      <c r="I128" s="72"/>
      <c r="J128" s="72"/>
      <c r="K128" s="72"/>
    </row>
    <row r="129" spans="1:11" x14ac:dyDescent="0.2">
      <c r="A129" s="72"/>
      <c r="B129" s="72"/>
      <c r="C129" s="72"/>
      <c r="D129" s="72"/>
      <c r="E129" s="72"/>
      <c r="F129" s="72"/>
      <c r="G129" s="72"/>
      <c r="H129" s="72"/>
      <c r="I129" s="72"/>
      <c r="J129" s="72"/>
      <c r="K129" s="72"/>
    </row>
    <row r="130" spans="1:11" x14ac:dyDescent="0.2">
      <c r="A130" s="72"/>
      <c r="B130" s="72"/>
      <c r="C130" s="72"/>
      <c r="D130" s="72"/>
      <c r="E130" s="72"/>
      <c r="F130" s="72"/>
      <c r="G130" s="72"/>
      <c r="H130" s="72"/>
      <c r="I130" s="72"/>
      <c r="J130" s="72"/>
      <c r="K130" s="72"/>
    </row>
    <row r="131" spans="1:11" x14ac:dyDescent="0.2">
      <c r="A131" s="72"/>
      <c r="B131" s="72"/>
      <c r="C131" s="72"/>
      <c r="D131" s="72"/>
      <c r="E131" s="72"/>
      <c r="F131" s="72"/>
      <c r="G131" s="72"/>
      <c r="H131" s="72"/>
      <c r="I131" s="72"/>
      <c r="J131" s="72"/>
      <c r="K131" s="72"/>
    </row>
    <row r="132" spans="1:11" x14ac:dyDescent="0.2">
      <c r="A132" s="72"/>
      <c r="B132" s="72"/>
      <c r="C132" s="72"/>
      <c r="D132" s="72"/>
      <c r="E132" s="72"/>
      <c r="F132" s="72"/>
      <c r="G132" s="72"/>
      <c r="H132" s="72"/>
      <c r="I132" s="72"/>
      <c r="J132" s="72"/>
      <c r="K132" s="72"/>
    </row>
    <row r="133" spans="1:11" x14ac:dyDescent="0.2">
      <c r="A133" s="72"/>
      <c r="B133" s="72"/>
      <c r="C133" s="72"/>
      <c r="D133" s="72"/>
      <c r="E133" s="72"/>
      <c r="F133" s="72"/>
      <c r="G133" s="72"/>
      <c r="H133" s="72"/>
      <c r="I133" s="72"/>
      <c r="J133" s="72"/>
      <c r="K133" s="72"/>
    </row>
    <row r="134" spans="1:11" x14ac:dyDescent="0.2">
      <c r="A134" s="72"/>
      <c r="B134" s="72"/>
      <c r="C134" s="72"/>
      <c r="D134" s="72"/>
      <c r="E134" s="72"/>
      <c r="F134" s="72"/>
      <c r="G134" s="72"/>
      <c r="H134" s="72"/>
      <c r="I134" s="72"/>
      <c r="J134" s="72"/>
      <c r="K134" s="72"/>
    </row>
    <row r="135" spans="1:11" x14ac:dyDescent="0.2">
      <c r="A135" s="72"/>
      <c r="B135" s="72"/>
      <c r="C135" s="72"/>
      <c r="D135" s="72"/>
      <c r="E135" s="72"/>
      <c r="F135" s="72"/>
      <c r="G135" s="72"/>
      <c r="H135" s="72"/>
      <c r="I135" s="72"/>
      <c r="J135" s="72"/>
      <c r="K135" s="72"/>
    </row>
    <row r="136" spans="1:11" x14ac:dyDescent="0.2">
      <c r="A136" s="72"/>
      <c r="B136" s="72"/>
      <c r="C136" s="72"/>
      <c r="D136" s="72"/>
      <c r="E136" s="72"/>
      <c r="F136" s="72"/>
      <c r="G136" s="72"/>
      <c r="H136" s="72"/>
      <c r="I136" s="72"/>
      <c r="J136" s="72"/>
      <c r="K136" s="72"/>
    </row>
    <row r="137" spans="1:11" x14ac:dyDescent="0.2">
      <c r="A137" s="72"/>
      <c r="B137" s="72"/>
      <c r="C137" s="72"/>
      <c r="D137" s="72"/>
      <c r="E137" s="72"/>
      <c r="F137" s="72"/>
      <c r="G137" s="72"/>
      <c r="H137" s="72"/>
      <c r="I137" s="72"/>
      <c r="J137" s="72"/>
      <c r="K137" s="72"/>
    </row>
    <row r="138" spans="1:11" x14ac:dyDescent="0.2">
      <c r="A138" s="72"/>
      <c r="B138" s="72"/>
      <c r="C138" s="72"/>
      <c r="D138" s="72"/>
      <c r="E138" s="72"/>
      <c r="F138" s="72"/>
      <c r="G138" s="72"/>
      <c r="H138" s="72"/>
      <c r="I138" s="72"/>
      <c r="J138" s="72"/>
      <c r="K138" s="72"/>
    </row>
    <row r="139" spans="1:11" x14ac:dyDescent="0.2">
      <c r="A139" s="72"/>
      <c r="B139" s="72"/>
      <c r="C139" s="72"/>
      <c r="D139" s="72"/>
      <c r="E139" s="72"/>
      <c r="F139" s="72"/>
      <c r="G139" s="72"/>
      <c r="H139" s="72"/>
      <c r="I139" s="72"/>
      <c r="J139" s="72"/>
      <c r="K139" s="72"/>
    </row>
    <row r="140" spans="1:11" x14ac:dyDescent="0.2">
      <c r="A140" s="72"/>
      <c r="B140" s="72"/>
      <c r="C140" s="72"/>
      <c r="D140" s="72"/>
      <c r="E140" s="72"/>
      <c r="F140" s="72"/>
      <c r="G140" s="72"/>
      <c r="H140" s="72"/>
      <c r="I140" s="72"/>
      <c r="J140" s="72"/>
      <c r="K140" s="72"/>
    </row>
    <row r="141" spans="1:11" x14ac:dyDescent="0.2">
      <c r="A141" s="72"/>
      <c r="B141" s="72"/>
      <c r="C141" s="72"/>
      <c r="D141" s="72"/>
      <c r="E141" s="72"/>
      <c r="F141" s="72"/>
      <c r="G141" s="72"/>
      <c r="H141" s="72"/>
      <c r="I141" s="72"/>
      <c r="J141" s="72"/>
      <c r="K141" s="72"/>
    </row>
    <row r="142" spans="1:11" x14ac:dyDescent="0.2">
      <c r="A142" s="72"/>
      <c r="B142" s="72"/>
      <c r="C142" s="72"/>
      <c r="D142" s="72"/>
      <c r="E142" s="72"/>
      <c r="F142" s="72"/>
      <c r="G142" s="72"/>
      <c r="H142" s="72"/>
      <c r="I142" s="72"/>
      <c r="J142" s="72"/>
      <c r="K142" s="72"/>
    </row>
    <row r="143" spans="1:11" x14ac:dyDescent="0.2">
      <c r="A143" s="72"/>
      <c r="B143" s="72"/>
      <c r="C143" s="72"/>
      <c r="D143" s="72"/>
      <c r="E143" s="72"/>
      <c r="F143" s="72"/>
      <c r="G143" s="72"/>
      <c r="H143" s="72"/>
      <c r="I143" s="72"/>
      <c r="J143" s="72"/>
      <c r="K143" s="72"/>
    </row>
    <row r="144" spans="1:11" x14ac:dyDescent="0.2">
      <c r="A144" s="72"/>
      <c r="B144" s="72"/>
      <c r="C144" s="72"/>
      <c r="D144" s="72"/>
      <c r="E144" s="72"/>
      <c r="F144" s="72"/>
      <c r="G144" s="72"/>
      <c r="H144" s="72"/>
      <c r="I144" s="72"/>
      <c r="J144" s="72"/>
      <c r="K144" s="72"/>
    </row>
    <row r="145" spans="1:11" x14ac:dyDescent="0.2">
      <c r="A145" s="72"/>
      <c r="B145" s="72"/>
      <c r="C145" s="72"/>
      <c r="D145" s="72"/>
      <c r="E145" s="72"/>
      <c r="F145" s="72"/>
      <c r="G145" s="72"/>
      <c r="H145" s="72"/>
      <c r="I145" s="72"/>
      <c r="J145" s="72"/>
      <c r="K145" s="72"/>
    </row>
    <row r="146" spans="1:11" x14ac:dyDescent="0.2">
      <c r="A146" s="72"/>
      <c r="B146" s="72"/>
      <c r="C146" s="72"/>
      <c r="D146" s="72"/>
      <c r="E146" s="72"/>
      <c r="F146" s="72"/>
      <c r="G146" s="72"/>
      <c r="H146" s="72"/>
      <c r="I146" s="72"/>
      <c r="J146" s="72"/>
      <c r="K146" s="72"/>
    </row>
    <row r="147" spans="1:11" x14ac:dyDescent="0.2">
      <c r="A147" s="72"/>
      <c r="B147" s="72"/>
      <c r="C147" s="72"/>
      <c r="D147" s="72"/>
      <c r="E147" s="72"/>
      <c r="F147" s="72"/>
      <c r="G147" s="72"/>
      <c r="H147" s="72"/>
      <c r="I147" s="72"/>
      <c r="J147" s="72"/>
      <c r="K147" s="72"/>
    </row>
    <row r="148" spans="1:11" x14ac:dyDescent="0.2">
      <c r="A148" s="72"/>
      <c r="B148" s="72"/>
      <c r="C148" s="72"/>
      <c r="D148" s="72"/>
      <c r="E148" s="72"/>
      <c r="F148" s="72"/>
      <c r="G148" s="72"/>
      <c r="H148" s="72"/>
      <c r="I148" s="72"/>
      <c r="J148" s="72"/>
      <c r="K148" s="72"/>
    </row>
    <row r="149" spans="1:11" x14ac:dyDescent="0.2">
      <c r="A149" s="72"/>
      <c r="B149" s="72"/>
      <c r="C149" s="72"/>
      <c r="D149" s="72"/>
      <c r="E149" s="72"/>
      <c r="F149" s="72"/>
      <c r="G149" s="72"/>
      <c r="H149" s="72"/>
      <c r="I149" s="72"/>
      <c r="J149" s="72"/>
      <c r="K149" s="72"/>
    </row>
    <row r="150" spans="1:11" x14ac:dyDescent="0.2">
      <c r="A150" s="72"/>
      <c r="B150" s="72"/>
      <c r="C150" s="72"/>
      <c r="D150" s="72"/>
      <c r="E150" s="72"/>
      <c r="F150" s="72"/>
      <c r="G150" s="72"/>
      <c r="H150" s="72"/>
      <c r="I150" s="72"/>
      <c r="J150" s="72"/>
      <c r="K150" s="72"/>
    </row>
    <row r="151" spans="1:11" x14ac:dyDescent="0.2">
      <c r="A151" s="72"/>
      <c r="B151" s="72"/>
      <c r="C151" s="72"/>
      <c r="D151" s="72"/>
      <c r="E151" s="72"/>
      <c r="F151" s="72"/>
      <c r="G151" s="72"/>
      <c r="H151" s="72"/>
      <c r="I151" s="72"/>
      <c r="J151" s="72"/>
      <c r="K151" s="72"/>
    </row>
    <row r="152" spans="1:11" x14ac:dyDescent="0.2">
      <c r="A152" s="72"/>
      <c r="B152" s="72"/>
      <c r="C152" s="72"/>
      <c r="D152" s="72"/>
      <c r="E152" s="72"/>
      <c r="F152" s="72"/>
      <c r="G152" s="72"/>
      <c r="H152" s="72"/>
      <c r="I152" s="72"/>
      <c r="J152" s="72"/>
      <c r="K152" s="72"/>
    </row>
    <row r="153" spans="1:11" x14ac:dyDescent="0.2">
      <c r="A153" s="72"/>
      <c r="B153" s="72"/>
      <c r="C153" s="72"/>
      <c r="D153" s="72"/>
      <c r="E153" s="72"/>
      <c r="F153" s="72"/>
      <c r="G153" s="72"/>
      <c r="H153" s="72"/>
      <c r="I153" s="72"/>
      <c r="J153" s="72"/>
      <c r="K153" s="72"/>
    </row>
    <row r="154" spans="1:11" x14ac:dyDescent="0.2">
      <c r="A154" s="72"/>
      <c r="B154" s="72"/>
      <c r="C154" s="72"/>
      <c r="D154" s="72"/>
      <c r="E154" s="72"/>
      <c r="F154" s="72"/>
      <c r="G154" s="72"/>
      <c r="H154" s="72"/>
      <c r="I154" s="72"/>
      <c r="J154" s="72"/>
      <c r="K154" s="72"/>
    </row>
    <row r="155" spans="1:11" x14ac:dyDescent="0.2">
      <c r="A155" s="72"/>
      <c r="B155" s="72"/>
      <c r="C155" s="72"/>
      <c r="D155" s="72"/>
      <c r="E155" s="72"/>
      <c r="F155" s="72"/>
      <c r="G155" s="72"/>
      <c r="H155" s="72"/>
      <c r="I155" s="72"/>
      <c r="J155" s="72"/>
      <c r="K155" s="72"/>
    </row>
    <row r="156" spans="1:11" x14ac:dyDescent="0.2">
      <c r="A156" s="72"/>
      <c r="B156" s="72"/>
      <c r="C156" s="72"/>
      <c r="D156" s="72"/>
      <c r="E156" s="72"/>
      <c r="F156" s="72"/>
      <c r="G156" s="72"/>
      <c r="H156" s="72"/>
      <c r="I156" s="72"/>
      <c r="J156" s="72"/>
      <c r="K156" s="72"/>
    </row>
    <row r="157" spans="1:11" x14ac:dyDescent="0.2">
      <c r="A157" s="72"/>
      <c r="B157" s="72"/>
      <c r="C157" s="72"/>
      <c r="D157" s="72"/>
      <c r="E157" s="72"/>
      <c r="F157" s="72"/>
      <c r="G157" s="72"/>
      <c r="H157" s="72"/>
      <c r="I157" s="72"/>
      <c r="J157" s="72"/>
      <c r="K157" s="72"/>
    </row>
    <row r="158" spans="1:11" x14ac:dyDescent="0.2">
      <c r="A158" s="72"/>
      <c r="B158" s="72"/>
      <c r="C158" s="72"/>
      <c r="D158" s="72"/>
      <c r="E158" s="72"/>
      <c r="F158" s="72"/>
      <c r="G158" s="72"/>
      <c r="H158" s="72"/>
      <c r="I158" s="72"/>
      <c r="J158" s="72"/>
      <c r="K158" s="72"/>
    </row>
    <row r="159" spans="1:11" x14ac:dyDescent="0.2">
      <c r="A159" s="72"/>
      <c r="B159" s="72"/>
      <c r="C159" s="72"/>
      <c r="D159" s="72"/>
      <c r="E159" s="72"/>
      <c r="F159" s="72"/>
      <c r="G159" s="72"/>
      <c r="H159" s="72"/>
      <c r="I159" s="72"/>
      <c r="J159" s="72"/>
      <c r="K159" s="72"/>
    </row>
    <row r="160" spans="1:11" x14ac:dyDescent="0.2">
      <c r="A160" s="72"/>
      <c r="B160" s="72"/>
      <c r="C160" s="72"/>
      <c r="D160" s="72"/>
      <c r="E160" s="72"/>
      <c r="F160" s="72"/>
      <c r="G160" s="72"/>
      <c r="H160" s="72"/>
      <c r="I160" s="72"/>
      <c r="J160" s="72"/>
      <c r="K160" s="72"/>
    </row>
    <row r="161" spans="1:11" ht="15.75" x14ac:dyDescent="0.25">
      <c r="A161" s="98">
        <f>C6</f>
        <v>0</v>
      </c>
      <c r="B161" s="72"/>
      <c r="C161" s="72"/>
      <c r="D161" s="72"/>
      <c r="E161" s="72"/>
      <c r="F161" s="72"/>
      <c r="G161" s="72"/>
      <c r="H161" s="72"/>
      <c r="I161" s="180">
        <f>C10</f>
        <v>0</v>
      </c>
      <c r="J161" s="180"/>
      <c r="K161" s="72"/>
    </row>
    <row r="162" spans="1:11" x14ac:dyDescent="0.2">
      <c r="A162" s="72"/>
      <c r="B162" s="72"/>
      <c r="C162" s="72"/>
      <c r="D162" s="72"/>
      <c r="E162" s="72"/>
      <c r="F162" s="72"/>
      <c r="G162" s="72"/>
      <c r="H162" s="72"/>
      <c r="I162" s="72"/>
      <c r="J162" s="72"/>
      <c r="K162" s="72"/>
    </row>
    <row r="163" spans="1:11" x14ac:dyDescent="0.2">
      <c r="A163" s="72"/>
      <c r="B163" s="72"/>
      <c r="C163" s="72"/>
      <c r="D163" s="72"/>
      <c r="E163" s="72"/>
      <c r="F163" s="72"/>
      <c r="G163" s="72"/>
      <c r="H163" s="72"/>
      <c r="I163" s="72"/>
      <c r="J163" s="72"/>
      <c r="K163" s="72"/>
    </row>
    <row r="164" spans="1:11" x14ac:dyDescent="0.2">
      <c r="A164" s="72"/>
      <c r="B164" s="72"/>
      <c r="C164" s="72"/>
      <c r="D164" s="72"/>
      <c r="E164" s="72"/>
      <c r="F164" s="72"/>
      <c r="G164" s="72"/>
      <c r="H164" s="72"/>
      <c r="I164" s="72"/>
      <c r="J164" s="72"/>
      <c r="K164" s="72"/>
    </row>
    <row r="165" spans="1:11" x14ac:dyDescent="0.2">
      <c r="A165" s="72"/>
      <c r="B165" s="72"/>
      <c r="C165" s="72"/>
      <c r="D165" s="72"/>
      <c r="E165" s="72"/>
      <c r="F165" s="72"/>
      <c r="G165" s="72"/>
      <c r="H165" s="72"/>
      <c r="I165" s="72"/>
      <c r="J165" s="72"/>
      <c r="K165" s="72"/>
    </row>
    <row r="166" spans="1:11" x14ac:dyDescent="0.2">
      <c r="A166" s="72"/>
      <c r="B166" s="72"/>
      <c r="C166" s="72"/>
      <c r="D166" s="72"/>
      <c r="E166" s="72"/>
      <c r="F166" s="72"/>
      <c r="G166" s="72"/>
      <c r="H166" s="72"/>
      <c r="I166" s="72"/>
      <c r="J166" s="72"/>
      <c r="K166" s="72"/>
    </row>
    <row r="167" spans="1:11" x14ac:dyDescent="0.2">
      <c r="A167" s="72"/>
      <c r="B167" s="72"/>
      <c r="C167" s="72"/>
      <c r="D167" s="72"/>
      <c r="E167" s="72"/>
      <c r="F167" s="72"/>
      <c r="G167" s="72"/>
      <c r="H167" s="72"/>
      <c r="I167" s="72"/>
      <c r="J167" s="72"/>
      <c r="K167" s="72"/>
    </row>
    <row r="168" spans="1:11" x14ac:dyDescent="0.2">
      <c r="A168" s="72"/>
      <c r="B168" s="72"/>
      <c r="C168" s="72"/>
      <c r="D168" s="72"/>
      <c r="E168" s="72"/>
      <c r="F168" s="72"/>
      <c r="G168" s="72"/>
      <c r="H168" s="72"/>
      <c r="I168" s="72"/>
      <c r="J168" s="72"/>
      <c r="K168" s="72"/>
    </row>
    <row r="169" spans="1:11" x14ac:dyDescent="0.2">
      <c r="A169" s="72"/>
      <c r="B169" s="72"/>
      <c r="C169" s="72"/>
      <c r="D169" s="72"/>
      <c r="E169" s="72"/>
      <c r="F169" s="72"/>
      <c r="G169" s="72"/>
      <c r="H169" s="72"/>
      <c r="I169" s="72"/>
      <c r="J169" s="72"/>
      <c r="K169" s="72"/>
    </row>
    <row r="170" spans="1:11" x14ac:dyDescent="0.2">
      <c r="A170" s="72"/>
      <c r="B170" s="72"/>
      <c r="C170" s="72"/>
      <c r="D170" s="72"/>
      <c r="E170" s="72"/>
      <c r="F170" s="72"/>
      <c r="G170" s="72"/>
      <c r="H170" s="72"/>
      <c r="I170" s="72"/>
      <c r="J170" s="72"/>
      <c r="K170" s="72"/>
    </row>
    <row r="171" spans="1:11" x14ac:dyDescent="0.2">
      <c r="A171" s="72"/>
      <c r="B171" s="72"/>
      <c r="C171" s="72"/>
      <c r="D171" s="72"/>
      <c r="E171" s="72"/>
      <c r="F171" s="72"/>
      <c r="G171" s="72"/>
      <c r="H171" s="72"/>
      <c r="I171" s="72"/>
      <c r="J171" s="72"/>
      <c r="K171" s="72"/>
    </row>
    <row r="172" spans="1:11" x14ac:dyDescent="0.2">
      <c r="A172" s="72"/>
      <c r="B172" s="72"/>
      <c r="C172" s="72"/>
      <c r="D172" s="72"/>
      <c r="E172" s="72"/>
      <c r="F172" s="72"/>
      <c r="G172" s="72"/>
      <c r="H172" s="72"/>
      <c r="I172" s="72"/>
      <c r="J172" s="72"/>
      <c r="K172" s="72"/>
    </row>
    <row r="173" spans="1:11" x14ac:dyDescent="0.2">
      <c r="A173" s="72"/>
      <c r="B173" s="72"/>
      <c r="C173" s="72"/>
      <c r="D173" s="72"/>
      <c r="E173" s="72"/>
      <c r="F173" s="72"/>
      <c r="G173" s="72"/>
      <c r="H173" s="72"/>
      <c r="I173" s="72"/>
      <c r="J173" s="72"/>
      <c r="K173" s="72"/>
    </row>
    <row r="174" spans="1:11" x14ac:dyDescent="0.2">
      <c r="A174" s="72"/>
      <c r="B174" s="72"/>
      <c r="C174" s="72"/>
      <c r="D174" s="72"/>
      <c r="E174" s="72"/>
      <c r="F174" s="72"/>
      <c r="G174" s="72"/>
      <c r="H174" s="72"/>
      <c r="I174" s="72"/>
      <c r="J174" s="72"/>
      <c r="K174" s="72"/>
    </row>
    <row r="175" spans="1:11" x14ac:dyDescent="0.2">
      <c r="A175" s="72"/>
      <c r="B175" s="72"/>
      <c r="C175" s="72"/>
      <c r="D175" s="72"/>
      <c r="E175" s="72"/>
      <c r="F175" s="72"/>
      <c r="G175" s="72"/>
      <c r="H175" s="72"/>
      <c r="I175" s="72"/>
      <c r="J175" s="72"/>
      <c r="K175" s="72"/>
    </row>
    <row r="176" spans="1:11" x14ac:dyDescent="0.2">
      <c r="A176" s="72"/>
      <c r="B176" s="72"/>
      <c r="C176" s="72"/>
      <c r="D176" s="72"/>
      <c r="E176" s="72"/>
      <c r="F176" s="72"/>
      <c r="G176" s="72"/>
      <c r="H176" s="72"/>
      <c r="I176" s="72"/>
      <c r="J176" s="72"/>
      <c r="K176" s="72"/>
    </row>
    <row r="177" spans="1:11" x14ac:dyDescent="0.2">
      <c r="A177" s="72"/>
      <c r="B177" s="72"/>
      <c r="C177" s="72"/>
      <c r="D177" s="72"/>
      <c r="E177" s="72"/>
      <c r="F177" s="72"/>
      <c r="G177" s="72"/>
      <c r="H177" s="72"/>
      <c r="I177" s="72"/>
      <c r="J177" s="72"/>
      <c r="K177" s="72"/>
    </row>
    <row r="178" spans="1:11" x14ac:dyDescent="0.2">
      <c r="A178" s="182" t="s">
        <v>83</v>
      </c>
      <c r="B178" s="182"/>
      <c r="C178" s="106">
        <f>'Insert 2S Data File'!D67</f>
        <v>0</v>
      </c>
      <c r="D178" s="72"/>
      <c r="E178" s="72"/>
      <c r="F178" s="72"/>
      <c r="G178" s="72"/>
      <c r="H178" s="72"/>
      <c r="I178" s="72"/>
      <c r="J178" s="72"/>
      <c r="K178" s="72"/>
    </row>
    <row r="179" spans="1:11" x14ac:dyDescent="0.2">
      <c r="A179" s="72"/>
      <c r="B179" s="72"/>
      <c r="C179" s="72"/>
      <c r="D179" s="72"/>
      <c r="E179" s="72"/>
      <c r="F179" s="72"/>
      <c r="G179" s="72"/>
      <c r="H179" s="72"/>
      <c r="I179" s="72"/>
      <c r="J179" s="72"/>
      <c r="K179" s="72"/>
    </row>
    <row r="180" spans="1:11" x14ac:dyDescent="0.2">
      <c r="A180" s="72"/>
      <c r="B180" s="72"/>
      <c r="C180" s="72"/>
      <c r="D180" s="72"/>
      <c r="E180" s="72"/>
      <c r="F180" s="72"/>
      <c r="G180" s="72"/>
      <c r="H180" s="72"/>
      <c r="I180" s="72"/>
      <c r="J180" s="72"/>
      <c r="K180" s="72"/>
    </row>
    <row r="181" spans="1:11" x14ac:dyDescent="0.2">
      <c r="A181" s="72"/>
      <c r="B181" s="72"/>
      <c r="C181" s="72"/>
      <c r="D181" s="72"/>
      <c r="E181" s="72"/>
      <c r="F181" s="72"/>
      <c r="G181" s="72"/>
      <c r="H181" s="72"/>
      <c r="I181" s="72"/>
      <c r="J181" s="72"/>
      <c r="K181" s="72"/>
    </row>
    <row r="182" spans="1:11" x14ac:dyDescent="0.2">
      <c r="A182" s="72"/>
      <c r="B182" s="72"/>
      <c r="C182" s="72"/>
      <c r="D182" s="72"/>
      <c r="E182" s="72"/>
      <c r="F182" s="72"/>
      <c r="G182" s="72"/>
      <c r="H182" s="72"/>
      <c r="I182" s="72"/>
      <c r="J182" s="72"/>
      <c r="K182" s="72"/>
    </row>
    <row r="183" spans="1:11" x14ac:dyDescent="0.2">
      <c r="A183" s="72"/>
      <c r="B183" s="72"/>
      <c r="C183" s="72"/>
      <c r="D183" s="72"/>
      <c r="E183" s="72"/>
      <c r="F183" s="72"/>
      <c r="G183" s="72"/>
      <c r="H183" s="72"/>
      <c r="I183" s="72"/>
      <c r="J183" s="72"/>
      <c r="K183" s="72"/>
    </row>
    <row r="184" spans="1:11" x14ac:dyDescent="0.2">
      <c r="A184" s="72"/>
      <c r="B184" s="72"/>
      <c r="C184" s="72"/>
      <c r="D184" s="72"/>
      <c r="E184" s="72"/>
      <c r="F184" s="72"/>
      <c r="G184" s="72"/>
      <c r="H184" s="72"/>
      <c r="I184" s="72"/>
      <c r="J184" s="72"/>
      <c r="K184" s="72"/>
    </row>
    <row r="185" spans="1:11" x14ac:dyDescent="0.2">
      <c r="A185" s="72"/>
      <c r="B185" s="72"/>
      <c r="C185" s="72"/>
      <c r="D185" s="72"/>
      <c r="E185" s="72"/>
      <c r="F185" s="72"/>
      <c r="G185" s="72"/>
      <c r="H185" s="72"/>
      <c r="I185" s="72"/>
      <c r="J185" s="72"/>
      <c r="K185" s="72"/>
    </row>
    <row r="186" spans="1:11" x14ac:dyDescent="0.2">
      <c r="A186" s="72"/>
      <c r="B186" s="72"/>
      <c r="C186" s="72"/>
      <c r="D186" s="72"/>
      <c r="E186" s="72"/>
      <c r="F186" s="72"/>
      <c r="G186" s="72"/>
      <c r="H186" s="72"/>
      <c r="I186" s="72"/>
      <c r="J186" s="72"/>
      <c r="K186" s="72"/>
    </row>
    <row r="187" spans="1:11" x14ac:dyDescent="0.2">
      <c r="A187" s="72"/>
      <c r="B187" s="72"/>
      <c r="C187" s="72"/>
      <c r="D187" s="72"/>
      <c r="E187" s="72"/>
      <c r="F187" s="72"/>
      <c r="G187" s="72"/>
      <c r="H187" s="72"/>
      <c r="I187" s="72"/>
      <c r="J187" s="72"/>
      <c r="K187" s="72"/>
    </row>
    <row r="188" spans="1:11" x14ac:dyDescent="0.2">
      <c r="A188" s="72"/>
      <c r="B188" s="72"/>
      <c r="C188" s="72"/>
      <c r="D188" s="72"/>
      <c r="E188" s="72"/>
      <c r="F188" s="72"/>
      <c r="G188" s="72"/>
      <c r="H188" s="72"/>
      <c r="I188" s="72"/>
      <c r="J188" s="72"/>
      <c r="K188" s="72"/>
    </row>
    <row r="189" spans="1:11" x14ac:dyDescent="0.2">
      <c r="A189" s="72"/>
      <c r="B189" s="72"/>
      <c r="C189" s="72"/>
      <c r="D189" s="72"/>
      <c r="E189" s="72"/>
      <c r="F189" s="72"/>
      <c r="G189" s="72"/>
      <c r="H189" s="72"/>
      <c r="I189" s="72"/>
      <c r="J189" s="72"/>
      <c r="K189" s="72"/>
    </row>
    <row r="190" spans="1:11" x14ac:dyDescent="0.2">
      <c r="A190" s="72"/>
      <c r="B190" s="72"/>
      <c r="C190" s="72"/>
      <c r="D190" s="72"/>
      <c r="E190" s="72"/>
      <c r="F190" s="72"/>
      <c r="G190" s="72"/>
      <c r="H190" s="72"/>
      <c r="I190" s="72"/>
      <c r="J190" s="72"/>
      <c r="K190" s="72"/>
    </row>
    <row r="191" spans="1:11" x14ac:dyDescent="0.2">
      <c r="A191" s="72"/>
      <c r="B191" s="72"/>
      <c r="C191" s="72"/>
      <c r="D191" s="72"/>
      <c r="E191" s="72"/>
      <c r="F191" s="72"/>
      <c r="G191" s="72"/>
      <c r="H191" s="72"/>
      <c r="I191" s="72"/>
      <c r="J191" s="72"/>
      <c r="K191" s="72"/>
    </row>
    <row r="192" spans="1:11" x14ac:dyDescent="0.2">
      <c r="A192" s="72"/>
      <c r="B192" s="72"/>
      <c r="C192" s="72"/>
      <c r="D192" s="72"/>
      <c r="E192" s="72"/>
      <c r="F192" s="72"/>
      <c r="G192" s="72"/>
      <c r="H192" s="72"/>
      <c r="I192" s="72"/>
      <c r="J192" s="72"/>
      <c r="K192" s="72"/>
    </row>
    <row r="193" spans="1:11" x14ac:dyDescent="0.2">
      <c r="A193" s="72"/>
      <c r="B193" s="72"/>
      <c r="C193" s="72"/>
      <c r="D193" s="72"/>
      <c r="E193" s="72"/>
      <c r="F193" s="72"/>
      <c r="G193" s="72"/>
      <c r="H193" s="72"/>
      <c r="I193" s="72"/>
      <c r="J193" s="72"/>
      <c r="K193" s="72"/>
    </row>
    <row r="194" spans="1:11" x14ac:dyDescent="0.2">
      <c r="A194" s="72"/>
      <c r="B194" s="72"/>
      <c r="C194" s="72"/>
      <c r="D194" s="72"/>
      <c r="E194" s="72"/>
      <c r="F194" s="72"/>
      <c r="G194" s="72"/>
      <c r="H194" s="72"/>
      <c r="I194" s="72"/>
      <c r="J194" s="72"/>
      <c r="K194" s="72"/>
    </row>
    <row r="195" spans="1:11" x14ac:dyDescent="0.2">
      <c r="A195" s="72"/>
      <c r="B195" s="72"/>
      <c r="C195" s="72"/>
      <c r="D195" s="72"/>
      <c r="E195" s="72"/>
      <c r="F195" s="72"/>
      <c r="G195" s="72"/>
      <c r="H195" s="72"/>
      <c r="I195" s="72"/>
      <c r="J195" s="72"/>
      <c r="K195" s="72"/>
    </row>
    <row r="196" spans="1:11" x14ac:dyDescent="0.2">
      <c r="A196" s="72"/>
      <c r="B196" s="72"/>
      <c r="C196" s="72"/>
      <c r="D196" s="72"/>
      <c r="E196" s="72"/>
      <c r="F196" s="72"/>
      <c r="G196" s="72"/>
      <c r="H196" s="72"/>
      <c r="I196" s="72"/>
      <c r="J196" s="72"/>
      <c r="K196" s="72"/>
    </row>
    <row r="197" spans="1:11" x14ac:dyDescent="0.2">
      <c r="A197" s="72"/>
      <c r="B197" s="72"/>
      <c r="C197" s="72"/>
      <c r="D197" s="72"/>
      <c r="E197" s="72"/>
      <c r="F197" s="72"/>
      <c r="G197" s="72"/>
      <c r="H197" s="72"/>
      <c r="I197" s="72"/>
      <c r="J197" s="72"/>
      <c r="K197" s="72"/>
    </row>
    <row r="198" spans="1:11" x14ac:dyDescent="0.2">
      <c r="A198" s="72"/>
      <c r="B198" s="72"/>
      <c r="C198" s="72"/>
      <c r="D198" s="72"/>
      <c r="E198" s="72"/>
      <c r="F198" s="72"/>
      <c r="G198" s="72"/>
      <c r="H198" s="72"/>
      <c r="I198" s="72"/>
      <c r="J198" s="72"/>
      <c r="K198" s="72"/>
    </row>
    <row r="199" spans="1:11" x14ac:dyDescent="0.2">
      <c r="A199" s="72"/>
      <c r="B199" s="72"/>
      <c r="C199" s="72"/>
      <c r="D199" s="72"/>
      <c r="E199" s="72"/>
      <c r="F199" s="72"/>
      <c r="G199" s="72"/>
      <c r="H199" s="72"/>
      <c r="I199" s="72"/>
      <c r="J199" s="72"/>
      <c r="K199" s="72"/>
    </row>
    <row r="200" spans="1:11" x14ac:dyDescent="0.2">
      <c r="A200" s="72"/>
      <c r="B200" s="72"/>
      <c r="C200" s="72"/>
      <c r="D200" s="72"/>
      <c r="E200" s="72"/>
      <c r="F200" s="72"/>
      <c r="G200" s="72"/>
      <c r="H200" s="72"/>
      <c r="I200" s="72"/>
      <c r="J200" s="72"/>
      <c r="K200" s="72"/>
    </row>
    <row r="201" spans="1:11" x14ac:dyDescent="0.2">
      <c r="A201" s="72"/>
      <c r="B201" s="72"/>
      <c r="C201" s="72"/>
      <c r="D201" s="72"/>
      <c r="E201" s="72"/>
      <c r="F201" s="72"/>
      <c r="G201" s="72"/>
      <c r="H201" s="72"/>
      <c r="I201" s="72"/>
      <c r="J201" s="72"/>
      <c r="K201" s="72"/>
    </row>
    <row r="202" spans="1:11" x14ac:dyDescent="0.2">
      <c r="A202" s="72"/>
      <c r="B202" s="72"/>
      <c r="C202" s="72"/>
      <c r="D202" s="72"/>
      <c r="E202" s="72"/>
      <c r="F202" s="72"/>
      <c r="G202" s="72"/>
      <c r="H202" s="72"/>
      <c r="I202" s="72"/>
      <c r="J202" s="72"/>
      <c r="K202" s="72"/>
    </row>
    <row r="203" spans="1:11" x14ac:dyDescent="0.2">
      <c r="A203" s="72"/>
      <c r="B203" s="72"/>
      <c r="C203" s="72"/>
      <c r="D203" s="72"/>
      <c r="E203" s="72"/>
      <c r="F203" s="72"/>
      <c r="G203" s="72"/>
      <c r="H203" s="72"/>
      <c r="I203" s="72"/>
      <c r="J203" s="72"/>
      <c r="K203" s="72"/>
    </row>
    <row r="204" spans="1:11" x14ac:dyDescent="0.2">
      <c r="A204" s="72"/>
      <c r="B204" s="72"/>
      <c r="C204" s="72"/>
      <c r="D204" s="72"/>
      <c r="E204" s="72"/>
      <c r="F204" s="72"/>
      <c r="G204" s="72"/>
      <c r="H204" s="72"/>
      <c r="I204" s="72"/>
      <c r="J204" s="72"/>
      <c r="K204" s="72"/>
    </row>
    <row r="205" spans="1:11" x14ac:dyDescent="0.2">
      <c r="A205" s="72"/>
      <c r="B205" s="72"/>
      <c r="C205" s="72"/>
      <c r="D205" s="72"/>
      <c r="E205" s="72"/>
      <c r="F205" s="72"/>
      <c r="G205" s="72"/>
      <c r="H205" s="72"/>
      <c r="I205" s="72"/>
      <c r="J205" s="72"/>
      <c r="K205" s="72"/>
    </row>
    <row r="206" spans="1:11" x14ac:dyDescent="0.2">
      <c r="A206" s="72"/>
      <c r="B206" s="72"/>
      <c r="C206" s="72"/>
      <c r="D206" s="72"/>
      <c r="E206" s="72"/>
      <c r="F206" s="72"/>
      <c r="G206" s="72"/>
      <c r="H206" s="72"/>
      <c r="I206" s="72"/>
      <c r="J206" s="72"/>
      <c r="K206" s="72"/>
    </row>
    <row r="207" spans="1:11" x14ac:dyDescent="0.2">
      <c r="A207" s="72"/>
      <c r="B207" s="72"/>
      <c r="C207" s="72"/>
      <c r="D207" s="72"/>
      <c r="E207" s="72"/>
      <c r="F207" s="72"/>
      <c r="G207" s="72"/>
      <c r="H207" s="72"/>
      <c r="I207" s="72"/>
      <c r="J207" s="72"/>
      <c r="K207" s="72"/>
    </row>
    <row r="208" spans="1:11" x14ac:dyDescent="0.2">
      <c r="A208" s="72"/>
      <c r="B208" s="72"/>
      <c r="C208" s="72"/>
      <c r="D208" s="72"/>
      <c r="E208" s="72"/>
      <c r="F208" s="72"/>
      <c r="G208" s="72"/>
      <c r="H208" s="72"/>
      <c r="I208" s="72"/>
      <c r="J208" s="72"/>
      <c r="K208" s="72"/>
    </row>
    <row r="209" spans="1:11" x14ac:dyDescent="0.2">
      <c r="A209" s="72"/>
      <c r="B209" s="72"/>
      <c r="C209" s="72"/>
      <c r="D209" s="72"/>
      <c r="E209" s="72"/>
      <c r="F209" s="72"/>
      <c r="G209" s="72"/>
      <c r="H209" s="72"/>
      <c r="I209" s="72"/>
      <c r="J209" s="72"/>
      <c r="K209" s="72"/>
    </row>
    <row r="210" spans="1:11" x14ac:dyDescent="0.2">
      <c r="A210" s="72"/>
      <c r="B210" s="72"/>
      <c r="C210" s="72"/>
      <c r="D210" s="72"/>
      <c r="E210" s="72"/>
      <c r="F210" s="72"/>
      <c r="G210" s="72"/>
      <c r="H210" s="72"/>
      <c r="I210" s="72"/>
      <c r="J210" s="72"/>
      <c r="K210" s="72"/>
    </row>
    <row r="211" spans="1:11" x14ac:dyDescent="0.2">
      <c r="A211" s="72"/>
      <c r="B211" s="72"/>
      <c r="C211" s="72"/>
      <c r="D211" s="72"/>
      <c r="E211" s="72"/>
      <c r="F211" s="72"/>
      <c r="G211" s="72"/>
      <c r="H211" s="72"/>
      <c r="I211" s="72"/>
      <c r="J211" s="72"/>
      <c r="K211" s="72"/>
    </row>
    <row r="212" spans="1:11" ht="33" customHeight="1" x14ac:dyDescent="0.2">
      <c r="A212" s="72"/>
      <c r="B212" s="72"/>
      <c r="C212" s="72"/>
      <c r="D212" s="72"/>
      <c r="E212" s="72"/>
      <c r="F212" s="72"/>
      <c r="G212" s="72"/>
      <c r="H212" s="72"/>
      <c r="I212" s="72"/>
      <c r="J212" s="72"/>
      <c r="K212" s="72"/>
    </row>
    <row r="213" spans="1:11" x14ac:dyDescent="0.2">
      <c r="A213" s="72"/>
      <c r="B213" s="72"/>
      <c r="C213" s="72"/>
      <c r="D213" s="72"/>
      <c r="E213" s="72"/>
      <c r="F213" s="72"/>
      <c r="G213" s="72"/>
      <c r="H213" s="72"/>
      <c r="I213" s="72"/>
      <c r="J213" s="72"/>
      <c r="K213" s="72"/>
    </row>
    <row r="214" spans="1:11" ht="15.75" x14ac:dyDescent="0.25">
      <c r="A214" s="98">
        <f>C6</f>
        <v>0</v>
      </c>
      <c r="B214" s="72"/>
      <c r="C214" s="72"/>
      <c r="D214" s="72"/>
      <c r="E214" s="72"/>
      <c r="F214" s="72"/>
      <c r="G214" s="72"/>
      <c r="H214" s="72"/>
      <c r="I214" s="180">
        <f>C10</f>
        <v>0</v>
      </c>
      <c r="J214" s="181"/>
      <c r="K214" s="72"/>
    </row>
    <row r="215" spans="1:11" x14ac:dyDescent="0.2">
      <c r="A215" s="72"/>
      <c r="B215" s="72"/>
      <c r="C215" s="72"/>
      <c r="D215" s="72"/>
      <c r="E215" s="72"/>
      <c r="F215" s="72"/>
      <c r="G215" s="72"/>
      <c r="H215" s="72"/>
      <c r="I215" s="72"/>
      <c r="J215" s="72"/>
      <c r="K215" s="72"/>
    </row>
    <row r="216" spans="1:11" x14ac:dyDescent="0.2">
      <c r="A216" s="72"/>
      <c r="B216" s="72"/>
      <c r="C216" s="72"/>
      <c r="D216" s="72"/>
      <c r="E216" s="72"/>
      <c r="F216" s="72"/>
      <c r="G216" s="72"/>
      <c r="H216" s="72"/>
      <c r="I216" s="72"/>
      <c r="J216" s="72"/>
      <c r="K216" s="72"/>
    </row>
    <row r="217" spans="1:11" x14ac:dyDescent="0.2">
      <c r="A217" s="72"/>
      <c r="B217" s="72"/>
      <c r="C217" s="72"/>
      <c r="D217" s="72"/>
      <c r="E217" s="72"/>
      <c r="F217" s="72"/>
      <c r="G217" s="72"/>
      <c r="H217" s="72"/>
      <c r="I217" s="72"/>
      <c r="J217" s="72"/>
      <c r="K217" s="72"/>
    </row>
    <row r="218" spans="1:11" x14ac:dyDescent="0.2">
      <c r="A218" s="72"/>
      <c r="B218" s="72"/>
      <c r="C218" s="72"/>
      <c r="D218" s="72"/>
      <c r="E218" s="72"/>
      <c r="F218" s="72"/>
      <c r="G218" s="72"/>
      <c r="H218" s="72"/>
      <c r="I218" s="72"/>
      <c r="J218" s="72"/>
      <c r="K218" s="72"/>
    </row>
    <row r="219" spans="1:11" x14ac:dyDescent="0.2">
      <c r="A219" s="72"/>
      <c r="B219" s="72"/>
      <c r="C219" s="72"/>
      <c r="D219" s="72"/>
      <c r="E219" s="72"/>
      <c r="F219" s="72"/>
      <c r="G219" s="72"/>
      <c r="H219" s="72"/>
      <c r="I219" s="72"/>
      <c r="J219" s="72"/>
      <c r="K219" s="72"/>
    </row>
    <row r="220" spans="1:11" x14ac:dyDescent="0.2">
      <c r="A220" s="72"/>
      <c r="B220" s="72"/>
      <c r="C220" s="72"/>
      <c r="D220" s="72"/>
      <c r="E220" s="72"/>
      <c r="F220" s="72"/>
      <c r="G220" s="72"/>
      <c r="H220" s="72"/>
      <c r="I220" s="72"/>
      <c r="J220" s="72"/>
      <c r="K220" s="72"/>
    </row>
    <row r="221" spans="1:11" x14ac:dyDescent="0.2">
      <c r="A221" s="72"/>
      <c r="B221" s="72"/>
      <c r="C221" s="72"/>
      <c r="D221" s="72"/>
      <c r="E221" s="72"/>
      <c r="F221" s="72"/>
      <c r="G221" s="72"/>
      <c r="H221" s="72"/>
      <c r="I221" s="72"/>
      <c r="J221" s="72"/>
      <c r="K221" s="72"/>
    </row>
    <row r="222" spans="1:11" x14ac:dyDescent="0.2">
      <c r="A222" s="72"/>
      <c r="B222" s="72"/>
      <c r="C222" s="72"/>
      <c r="D222" s="72"/>
      <c r="E222" s="72"/>
      <c r="F222" s="72"/>
      <c r="G222" s="72"/>
      <c r="H222" s="72"/>
      <c r="I222" s="72"/>
      <c r="J222" s="72"/>
      <c r="K222" s="72"/>
    </row>
    <row r="223" spans="1:11" x14ac:dyDescent="0.2">
      <c r="A223" s="72"/>
      <c r="B223" s="72"/>
      <c r="C223" s="72"/>
      <c r="D223" s="72"/>
      <c r="E223" s="72"/>
      <c r="F223" s="72"/>
      <c r="G223" s="72"/>
      <c r="H223" s="72"/>
      <c r="I223" s="72"/>
      <c r="J223" s="72"/>
      <c r="K223" s="72"/>
    </row>
    <row r="224" spans="1:11" x14ac:dyDescent="0.2">
      <c r="A224" s="72"/>
      <c r="B224" s="72"/>
      <c r="C224" s="72"/>
      <c r="D224" s="72"/>
      <c r="E224" s="72"/>
      <c r="F224" s="72"/>
      <c r="G224" s="72"/>
      <c r="H224" s="72"/>
      <c r="I224" s="72"/>
      <c r="J224" s="72"/>
      <c r="K224" s="72"/>
    </row>
    <row r="225" spans="1:11" x14ac:dyDescent="0.2">
      <c r="A225" s="72"/>
      <c r="B225" s="72"/>
      <c r="C225" s="72"/>
      <c r="D225" s="72"/>
      <c r="E225" s="72"/>
      <c r="F225" s="72"/>
      <c r="G225" s="72"/>
      <c r="H225" s="72"/>
      <c r="I225" s="72"/>
      <c r="J225" s="72"/>
      <c r="K225" s="72"/>
    </row>
    <row r="226" spans="1:11" x14ac:dyDescent="0.2">
      <c r="A226" s="72"/>
      <c r="B226" s="72"/>
      <c r="C226" s="72"/>
      <c r="D226" s="72"/>
      <c r="E226" s="72"/>
      <c r="F226" s="72"/>
      <c r="G226" s="72"/>
      <c r="H226" s="72"/>
      <c r="I226" s="72"/>
      <c r="J226" s="72"/>
      <c r="K226" s="72"/>
    </row>
    <row r="227" spans="1:11" x14ac:dyDescent="0.2">
      <c r="A227" s="72"/>
      <c r="B227" s="72"/>
      <c r="C227" s="72"/>
      <c r="D227" s="72"/>
      <c r="E227" s="72"/>
      <c r="F227" s="72"/>
      <c r="G227" s="72"/>
      <c r="H227" s="72"/>
      <c r="I227" s="72"/>
      <c r="J227" s="72"/>
      <c r="K227" s="72"/>
    </row>
    <row r="228" spans="1:11" x14ac:dyDescent="0.2">
      <c r="A228" s="72"/>
      <c r="B228" s="72"/>
      <c r="C228" s="72"/>
      <c r="D228" s="72"/>
      <c r="E228" s="72"/>
      <c r="F228" s="72"/>
      <c r="G228" s="72"/>
      <c r="H228" s="72"/>
      <c r="I228" s="72"/>
      <c r="J228" s="72"/>
      <c r="K228" s="72"/>
    </row>
    <row r="229" spans="1:11" x14ac:dyDescent="0.2">
      <c r="A229" s="72"/>
      <c r="B229" s="72"/>
      <c r="C229" s="72"/>
      <c r="D229" s="72"/>
      <c r="E229" s="72"/>
      <c r="F229" s="72"/>
      <c r="G229" s="72"/>
      <c r="H229" s="72"/>
      <c r="I229" s="72"/>
      <c r="J229" s="72"/>
      <c r="K229" s="72"/>
    </row>
    <row r="230" spans="1:11" x14ac:dyDescent="0.2">
      <c r="A230" s="72"/>
      <c r="B230" s="72"/>
      <c r="C230" s="72"/>
      <c r="D230" s="72"/>
      <c r="E230" s="72"/>
      <c r="F230" s="72"/>
      <c r="G230" s="72"/>
      <c r="H230" s="72"/>
      <c r="I230" s="72"/>
      <c r="J230" s="72"/>
      <c r="K230" s="72"/>
    </row>
    <row r="231" spans="1:11" x14ac:dyDescent="0.2">
      <c r="A231" s="72"/>
      <c r="B231" s="72"/>
      <c r="C231" s="72"/>
      <c r="D231" s="72"/>
      <c r="E231" s="72"/>
      <c r="F231" s="72"/>
      <c r="G231" s="72"/>
      <c r="H231" s="72"/>
      <c r="I231" s="72"/>
      <c r="J231" s="72"/>
      <c r="K231" s="72"/>
    </row>
    <row r="232" spans="1:11" x14ac:dyDescent="0.2">
      <c r="A232" s="182" t="s">
        <v>83</v>
      </c>
      <c r="B232" s="182"/>
      <c r="C232" s="106">
        <f>'Insert 2S Data File'!H67</f>
        <v>0</v>
      </c>
      <c r="D232" s="72"/>
      <c r="E232" s="72"/>
      <c r="F232" s="72"/>
      <c r="G232" s="72"/>
      <c r="H232" s="72"/>
      <c r="I232" s="72"/>
      <c r="J232" s="72"/>
      <c r="K232" s="72"/>
    </row>
    <row r="233" spans="1:11" x14ac:dyDescent="0.2">
      <c r="A233" s="72"/>
      <c r="B233" s="72"/>
      <c r="C233" s="72"/>
      <c r="D233" s="72"/>
      <c r="E233" s="72"/>
      <c r="F233" s="72"/>
      <c r="G233" s="72"/>
      <c r="H233" s="72"/>
      <c r="I233" s="72"/>
      <c r="J233" s="72"/>
      <c r="K233" s="72"/>
    </row>
    <row r="234" spans="1:11" x14ac:dyDescent="0.2">
      <c r="A234" s="72"/>
      <c r="B234" s="72"/>
      <c r="C234" s="72"/>
      <c r="D234" s="72"/>
      <c r="E234" s="72"/>
      <c r="F234" s="72"/>
      <c r="G234" s="72"/>
      <c r="H234" s="72"/>
      <c r="I234" s="72"/>
      <c r="J234" s="72"/>
      <c r="K234" s="72"/>
    </row>
    <row r="235" spans="1:11" x14ac:dyDescent="0.2">
      <c r="A235" s="72"/>
      <c r="B235" s="72"/>
      <c r="C235" s="72"/>
      <c r="D235" s="72"/>
      <c r="E235" s="72"/>
      <c r="F235" s="72"/>
      <c r="G235" s="72"/>
      <c r="H235" s="72"/>
      <c r="I235" s="72"/>
      <c r="J235" s="72"/>
      <c r="K235" s="72"/>
    </row>
    <row r="236" spans="1:11" x14ac:dyDescent="0.2">
      <c r="A236" s="72"/>
      <c r="B236" s="72"/>
      <c r="C236" s="72"/>
      <c r="D236" s="72"/>
      <c r="E236" s="72"/>
      <c r="F236" s="72"/>
      <c r="G236" s="72"/>
      <c r="H236" s="72"/>
      <c r="I236" s="72"/>
      <c r="J236" s="72"/>
      <c r="K236" s="72"/>
    </row>
    <row r="237" spans="1:11" x14ac:dyDescent="0.2">
      <c r="A237" s="72"/>
      <c r="B237" s="72"/>
      <c r="C237" s="72"/>
      <c r="D237" s="72"/>
      <c r="E237" s="72"/>
      <c r="F237" s="72"/>
      <c r="G237" s="72"/>
      <c r="H237" s="72"/>
      <c r="I237" s="72"/>
      <c r="J237" s="72"/>
      <c r="K237" s="72"/>
    </row>
    <row r="238" spans="1:11" x14ac:dyDescent="0.2">
      <c r="A238" s="72"/>
      <c r="B238" s="72"/>
      <c r="C238" s="72"/>
      <c r="D238" s="72"/>
      <c r="E238" s="72"/>
      <c r="F238" s="72"/>
      <c r="G238" s="72"/>
      <c r="H238" s="72"/>
      <c r="I238" s="72"/>
      <c r="J238" s="72"/>
      <c r="K238" s="72"/>
    </row>
    <row r="239" spans="1:11" x14ac:dyDescent="0.2">
      <c r="A239" s="72"/>
      <c r="B239" s="72"/>
      <c r="C239" s="72"/>
      <c r="D239" s="72"/>
      <c r="E239" s="72"/>
      <c r="F239" s="72"/>
      <c r="G239" s="72"/>
      <c r="H239" s="72"/>
      <c r="I239" s="72"/>
      <c r="J239" s="72"/>
      <c r="K239" s="72"/>
    </row>
    <row r="240" spans="1:11" x14ac:dyDescent="0.2">
      <c r="A240" s="72"/>
      <c r="B240" s="72"/>
      <c r="C240" s="72"/>
      <c r="D240" s="72"/>
      <c r="E240" s="72"/>
      <c r="F240" s="72"/>
      <c r="G240" s="72"/>
      <c r="H240" s="72"/>
      <c r="I240" s="72"/>
      <c r="J240" s="72"/>
      <c r="K240" s="72"/>
    </row>
    <row r="241" spans="1:11" x14ac:dyDescent="0.2">
      <c r="A241" s="72"/>
      <c r="B241" s="72"/>
      <c r="C241" s="72"/>
      <c r="D241" s="72"/>
      <c r="E241" s="72"/>
      <c r="F241" s="72"/>
      <c r="G241" s="72"/>
      <c r="H241" s="72"/>
      <c r="I241" s="72"/>
      <c r="J241" s="72"/>
      <c r="K241" s="72"/>
    </row>
    <row r="242" spans="1:11" x14ac:dyDescent="0.2">
      <c r="A242" s="72"/>
      <c r="B242" s="72"/>
      <c r="C242" s="72"/>
      <c r="D242" s="72"/>
      <c r="E242" s="72"/>
      <c r="F242" s="72"/>
      <c r="G242" s="72"/>
      <c r="H242" s="72"/>
      <c r="I242" s="72"/>
      <c r="J242" s="72"/>
      <c r="K242" s="72"/>
    </row>
    <row r="243" spans="1:11" x14ac:dyDescent="0.2">
      <c r="A243" s="72"/>
      <c r="B243" s="72"/>
      <c r="C243" s="72"/>
      <c r="D243" s="72"/>
      <c r="E243" s="72"/>
      <c r="F243" s="72"/>
      <c r="G243" s="72"/>
      <c r="H243" s="72"/>
      <c r="I243" s="72"/>
      <c r="J243" s="72"/>
      <c r="K243" s="72"/>
    </row>
    <row r="244" spans="1:11" x14ac:dyDescent="0.2">
      <c r="A244" s="72"/>
      <c r="B244" s="72"/>
      <c r="C244" s="72"/>
      <c r="D244" s="72"/>
      <c r="E244" s="72"/>
      <c r="F244" s="72"/>
      <c r="G244" s="72"/>
      <c r="H244" s="72"/>
      <c r="I244" s="72"/>
      <c r="J244" s="72"/>
      <c r="K244" s="72"/>
    </row>
    <row r="245" spans="1:11" x14ac:dyDescent="0.2">
      <c r="A245" s="72"/>
      <c r="B245" s="72"/>
      <c r="C245" s="72"/>
      <c r="D245" s="72"/>
      <c r="E245" s="72"/>
      <c r="F245" s="72"/>
      <c r="G245" s="72"/>
      <c r="H245" s="72"/>
      <c r="I245" s="72"/>
      <c r="J245" s="72"/>
      <c r="K245" s="72"/>
    </row>
    <row r="246" spans="1:11" x14ac:dyDescent="0.2">
      <c r="A246" s="72"/>
      <c r="B246" s="72"/>
      <c r="C246" s="72"/>
      <c r="D246" s="72"/>
      <c r="E246" s="72"/>
      <c r="F246" s="72"/>
      <c r="G246" s="72"/>
      <c r="H246" s="72"/>
      <c r="I246" s="72"/>
      <c r="J246" s="72"/>
      <c r="K246" s="72"/>
    </row>
    <row r="247" spans="1:11" x14ac:dyDescent="0.2">
      <c r="A247" s="72"/>
      <c r="B247" s="72"/>
      <c r="C247" s="72"/>
      <c r="D247" s="72"/>
      <c r="E247" s="72"/>
      <c r="F247" s="72"/>
      <c r="G247" s="72"/>
      <c r="H247" s="72"/>
      <c r="I247" s="72"/>
      <c r="J247" s="72"/>
      <c r="K247" s="72"/>
    </row>
    <row r="248" spans="1:11" x14ac:dyDescent="0.2">
      <c r="A248" s="72"/>
      <c r="B248" s="72"/>
      <c r="C248" s="72"/>
      <c r="D248" s="72"/>
      <c r="E248" s="72"/>
      <c r="F248" s="72"/>
      <c r="G248" s="72"/>
      <c r="H248" s="72"/>
      <c r="I248" s="72"/>
      <c r="J248" s="72"/>
      <c r="K248" s="72"/>
    </row>
    <row r="249" spans="1:11" x14ac:dyDescent="0.2">
      <c r="A249" s="72"/>
      <c r="B249" s="72"/>
      <c r="C249" s="72"/>
      <c r="D249" s="72"/>
      <c r="E249" s="72"/>
      <c r="F249" s="72"/>
      <c r="G249" s="72"/>
      <c r="H249" s="72"/>
      <c r="I249" s="72"/>
      <c r="J249" s="72"/>
      <c r="K249" s="72"/>
    </row>
    <row r="250" spans="1:11" x14ac:dyDescent="0.2">
      <c r="A250" s="72"/>
      <c r="B250" s="72"/>
      <c r="C250" s="72"/>
      <c r="D250" s="72"/>
      <c r="E250" s="72"/>
      <c r="F250" s="72"/>
      <c r="G250" s="72"/>
      <c r="H250" s="72"/>
      <c r="I250" s="72"/>
      <c r="J250" s="72"/>
      <c r="K250" s="72"/>
    </row>
    <row r="251" spans="1:11" x14ac:dyDescent="0.2">
      <c r="A251" s="72"/>
      <c r="B251" s="72"/>
      <c r="C251" s="72"/>
      <c r="D251" s="72"/>
      <c r="E251" s="72"/>
      <c r="F251" s="72"/>
      <c r="G251" s="72"/>
      <c r="H251" s="72"/>
      <c r="I251" s="72"/>
      <c r="J251" s="72"/>
      <c r="K251" s="72"/>
    </row>
    <row r="252" spans="1:11" x14ac:dyDescent="0.2">
      <c r="A252" s="72"/>
      <c r="B252" s="72"/>
      <c r="C252" s="72"/>
      <c r="D252" s="72"/>
      <c r="E252" s="72"/>
      <c r="F252" s="72"/>
      <c r="G252" s="72"/>
      <c r="H252" s="72"/>
      <c r="I252" s="72"/>
      <c r="J252" s="72"/>
      <c r="K252" s="72"/>
    </row>
    <row r="253" spans="1:11" x14ac:dyDescent="0.2">
      <c r="A253" s="72"/>
      <c r="B253" s="72"/>
      <c r="C253" s="72"/>
      <c r="D253" s="72"/>
      <c r="E253" s="72"/>
      <c r="F253" s="72"/>
      <c r="G253" s="72"/>
      <c r="H253" s="72"/>
      <c r="I253" s="72"/>
      <c r="J253" s="72"/>
      <c r="K253" s="72"/>
    </row>
    <row r="254" spans="1:11" x14ac:dyDescent="0.2">
      <c r="A254" s="72"/>
      <c r="B254" s="72"/>
      <c r="C254" s="72"/>
      <c r="D254" s="72"/>
      <c r="E254" s="72"/>
      <c r="F254" s="72"/>
      <c r="G254" s="72"/>
      <c r="H254" s="72"/>
      <c r="I254" s="72"/>
      <c r="J254" s="72"/>
      <c r="K254" s="72"/>
    </row>
    <row r="255" spans="1:11" x14ac:dyDescent="0.2">
      <c r="A255" s="72"/>
      <c r="B255" s="72"/>
      <c r="C255" s="72"/>
      <c r="D255" s="72"/>
      <c r="E255" s="72"/>
      <c r="F255" s="72"/>
      <c r="G255" s="72"/>
      <c r="H255" s="72"/>
      <c r="I255" s="72"/>
      <c r="J255" s="72"/>
      <c r="K255" s="72"/>
    </row>
    <row r="256" spans="1:11" x14ac:dyDescent="0.2">
      <c r="A256" s="72"/>
      <c r="B256" s="72"/>
      <c r="C256" s="72"/>
      <c r="D256" s="72"/>
      <c r="E256" s="72"/>
      <c r="F256" s="72"/>
      <c r="G256" s="72"/>
      <c r="H256" s="72"/>
      <c r="I256" s="72"/>
      <c r="J256" s="72"/>
      <c r="K256" s="72"/>
    </row>
    <row r="257" spans="1:11" x14ac:dyDescent="0.2">
      <c r="A257" s="72"/>
      <c r="B257" s="72"/>
      <c r="C257" s="72"/>
      <c r="D257" s="72"/>
      <c r="E257" s="72"/>
      <c r="F257" s="72"/>
      <c r="G257" s="72"/>
      <c r="H257" s="72"/>
      <c r="I257" s="72"/>
      <c r="J257" s="72"/>
      <c r="K257" s="72"/>
    </row>
    <row r="258" spans="1:11" x14ac:dyDescent="0.2">
      <c r="A258" s="72"/>
      <c r="B258" s="72"/>
      <c r="C258" s="72"/>
      <c r="D258" s="72"/>
      <c r="E258" s="72"/>
      <c r="F258" s="72"/>
      <c r="G258" s="72"/>
      <c r="H258" s="72"/>
      <c r="I258" s="72"/>
      <c r="J258" s="72"/>
      <c r="K258" s="72"/>
    </row>
    <row r="259" spans="1:11" x14ac:dyDescent="0.2">
      <c r="A259" s="72"/>
      <c r="B259" s="72"/>
      <c r="C259" s="72"/>
      <c r="D259" s="72"/>
      <c r="E259" s="72"/>
      <c r="F259" s="72"/>
      <c r="G259" s="72"/>
      <c r="H259" s="72"/>
      <c r="I259" s="72"/>
      <c r="J259" s="72"/>
      <c r="K259" s="72"/>
    </row>
    <row r="260" spans="1:11" x14ac:dyDescent="0.2">
      <c r="A260" s="72"/>
      <c r="B260" s="72"/>
      <c r="C260" s="72"/>
      <c r="D260" s="72"/>
      <c r="E260" s="72"/>
      <c r="F260" s="72"/>
      <c r="G260" s="72"/>
      <c r="H260" s="72"/>
      <c r="I260" s="72"/>
      <c r="J260" s="72"/>
      <c r="K260" s="72"/>
    </row>
    <row r="261" spans="1:11" x14ac:dyDescent="0.2">
      <c r="A261" s="72"/>
      <c r="B261" s="72"/>
      <c r="C261" s="72"/>
      <c r="D261" s="72"/>
      <c r="E261" s="72"/>
      <c r="F261" s="72"/>
      <c r="G261" s="72"/>
      <c r="H261" s="72"/>
      <c r="I261" s="72"/>
      <c r="J261" s="72"/>
      <c r="K261" s="72"/>
    </row>
    <row r="262" spans="1:11" x14ac:dyDescent="0.2">
      <c r="A262" s="72"/>
      <c r="B262" s="72"/>
      <c r="C262" s="72"/>
      <c r="D262" s="72"/>
      <c r="E262" s="72"/>
      <c r="F262" s="72"/>
      <c r="G262" s="72"/>
      <c r="H262" s="72"/>
      <c r="I262" s="72"/>
      <c r="J262" s="72"/>
      <c r="K262" s="72"/>
    </row>
    <row r="263" spans="1:11" x14ac:dyDescent="0.2">
      <c r="A263" s="72"/>
      <c r="B263" s="72"/>
      <c r="C263" s="72"/>
      <c r="D263" s="72"/>
      <c r="E263" s="72"/>
      <c r="F263" s="72"/>
      <c r="G263" s="72"/>
      <c r="H263" s="72"/>
      <c r="I263" s="72"/>
      <c r="J263" s="72"/>
      <c r="K263" s="72"/>
    </row>
    <row r="264" spans="1:11" x14ac:dyDescent="0.2">
      <c r="A264" s="72"/>
      <c r="B264" s="72"/>
      <c r="C264" s="72"/>
      <c r="D264" s="72"/>
      <c r="E264" s="72"/>
      <c r="F264" s="72"/>
      <c r="G264" s="72"/>
      <c r="H264" s="72"/>
      <c r="I264" s="72"/>
      <c r="J264" s="72"/>
      <c r="K264" s="72"/>
    </row>
    <row r="265" spans="1:11" x14ac:dyDescent="0.2">
      <c r="A265" s="72"/>
      <c r="B265" s="72"/>
      <c r="C265" s="72"/>
      <c r="D265" s="72"/>
      <c r="E265" s="72"/>
      <c r="F265" s="72"/>
      <c r="G265" s="72"/>
      <c r="H265" s="72"/>
      <c r="I265" s="72"/>
      <c r="J265" s="72"/>
      <c r="K265" s="72"/>
    </row>
    <row r="266" spans="1:11" x14ac:dyDescent="0.2">
      <c r="A266" s="72"/>
      <c r="B266" s="72"/>
      <c r="C266" s="72"/>
      <c r="D266" s="72"/>
      <c r="E266" s="72"/>
      <c r="F266" s="72"/>
      <c r="G266" s="72"/>
      <c r="H266" s="72"/>
      <c r="I266" s="72"/>
      <c r="J266" s="72"/>
      <c r="K266" s="72"/>
    </row>
    <row r="267" spans="1:11" x14ac:dyDescent="0.2">
      <c r="A267" s="72"/>
      <c r="B267" s="72"/>
      <c r="C267" s="72"/>
      <c r="D267" s="72"/>
      <c r="E267" s="72"/>
      <c r="F267" s="72"/>
      <c r="G267" s="72"/>
      <c r="H267" s="72"/>
      <c r="I267" s="72"/>
      <c r="J267" s="72"/>
      <c r="K267" s="72"/>
    </row>
    <row r="268" spans="1:11" x14ac:dyDescent="0.2">
      <c r="A268" s="72"/>
      <c r="B268" s="72"/>
      <c r="C268" s="72"/>
      <c r="D268" s="72"/>
      <c r="E268" s="72"/>
      <c r="F268" s="72"/>
      <c r="G268" s="72"/>
      <c r="H268" s="72"/>
      <c r="I268" s="72"/>
      <c r="J268" s="72"/>
      <c r="K268" s="72"/>
    </row>
    <row r="269" spans="1:11" ht="15.75" x14ac:dyDescent="0.25">
      <c r="A269" s="98">
        <f>C6</f>
        <v>0</v>
      </c>
      <c r="B269" s="72"/>
      <c r="C269" s="72"/>
      <c r="D269" s="72"/>
      <c r="E269" s="72"/>
      <c r="F269" s="72"/>
      <c r="G269" s="72"/>
      <c r="H269" s="72"/>
      <c r="I269" s="180">
        <f>C10</f>
        <v>0</v>
      </c>
      <c r="J269" s="180"/>
      <c r="K269" s="72"/>
    </row>
    <row r="270" spans="1:11" x14ac:dyDescent="0.2">
      <c r="A270" s="72"/>
      <c r="B270" s="72"/>
      <c r="C270" s="72"/>
      <c r="D270" s="72"/>
      <c r="E270" s="72"/>
      <c r="F270" s="72"/>
      <c r="G270" s="72"/>
      <c r="H270" s="72"/>
      <c r="I270" s="72"/>
      <c r="J270" s="72"/>
      <c r="K270" s="72"/>
    </row>
    <row r="271" spans="1:11" x14ac:dyDescent="0.2">
      <c r="A271" s="72"/>
      <c r="B271" s="72"/>
      <c r="C271" s="72"/>
      <c r="D271" s="72"/>
      <c r="E271" s="72"/>
      <c r="F271" s="72"/>
      <c r="G271" s="72"/>
      <c r="H271" s="72"/>
      <c r="I271" s="72"/>
      <c r="J271" s="72"/>
      <c r="K271" s="72"/>
    </row>
    <row r="272" spans="1:11" x14ac:dyDescent="0.2">
      <c r="A272" s="72"/>
      <c r="B272" s="72"/>
      <c r="C272" s="72"/>
      <c r="D272" s="72"/>
      <c r="E272" s="72"/>
      <c r="F272" s="72"/>
      <c r="G272" s="72"/>
      <c r="H272" s="72"/>
      <c r="I272" s="72"/>
      <c r="J272" s="72"/>
      <c r="K272" s="72"/>
    </row>
    <row r="273" spans="1:11" x14ac:dyDescent="0.2">
      <c r="A273" s="72"/>
      <c r="B273" s="72"/>
      <c r="C273" s="72"/>
      <c r="D273" s="72"/>
      <c r="E273" s="72"/>
      <c r="F273" s="72"/>
      <c r="G273" s="72"/>
      <c r="H273" s="72"/>
      <c r="I273" s="72"/>
      <c r="J273" s="72"/>
      <c r="K273" s="72"/>
    </row>
    <row r="274" spans="1:11" x14ac:dyDescent="0.2">
      <c r="A274" s="72"/>
      <c r="B274" s="72"/>
      <c r="C274" s="72"/>
      <c r="D274" s="72"/>
      <c r="E274" s="72"/>
      <c r="F274" s="72"/>
      <c r="G274" s="72"/>
      <c r="H274" s="72"/>
      <c r="I274" s="72"/>
      <c r="J274" s="72"/>
      <c r="K274" s="72"/>
    </row>
    <row r="275" spans="1:11" x14ac:dyDescent="0.2">
      <c r="A275" s="72"/>
      <c r="B275" s="72"/>
      <c r="C275" s="72"/>
      <c r="D275" s="72"/>
      <c r="E275" s="72"/>
      <c r="F275" s="72"/>
      <c r="G275" s="72"/>
      <c r="H275" s="72"/>
      <c r="I275" s="72"/>
      <c r="J275" s="72"/>
      <c r="K275" s="72"/>
    </row>
    <row r="276" spans="1:11" x14ac:dyDescent="0.2">
      <c r="A276" s="72"/>
      <c r="B276" s="72"/>
      <c r="C276" s="72"/>
      <c r="D276" s="72"/>
      <c r="E276" s="72"/>
      <c r="F276" s="72"/>
      <c r="G276" s="72"/>
      <c r="H276" s="72"/>
      <c r="I276" s="72"/>
      <c r="J276" s="72"/>
      <c r="K276" s="72"/>
    </row>
    <row r="277" spans="1:11" x14ac:dyDescent="0.2">
      <c r="A277" s="72"/>
      <c r="B277" s="72"/>
      <c r="C277" s="72"/>
      <c r="D277" s="72"/>
      <c r="E277" s="72"/>
      <c r="F277" s="72"/>
      <c r="G277" s="72"/>
      <c r="H277" s="72"/>
      <c r="I277" s="72"/>
      <c r="J277" s="72"/>
      <c r="K277" s="72"/>
    </row>
    <row r="278" spans="1:11" x14ac:dyDescent="0.2">
      <c r="A278" s="72"/>
      <c r="B278" s="72"/>
      <c r="C278" s="72"/>
      <c r="D278" s="72"/>
      <c r="E278" s="72"/>
      <c r="F278" s="72"/>
      <c r="G278" s="72"/>
      <c r="H278" s="72"/>
      <c r="I278" s="72"/>
      <c r="J278" s="72"/>
      <c r="K278" s="72"/>
    </row>
    <row r="279" spans="1:11" x14ac:dyDescent="0.2">
      <c r="A279" s="72"/>
      <c r="B279" s="72"/>
      <c r="C279" s="72"/>
      <c r="D279" s="72"/>
      <c r="E279" s="72"/>
      <c r="F279" s="72"/>
      <c r="G279" s="72"/>
      <c r="H279" s="72"/>
      <c r="I279" s="72"/>
      <c r="J279" s="72"/>
      <c r="K279" s="72"/>
    </row>
    <row r="280" spans="1:11" x14ac:dyDescent="0.2">
      <c r="A280" s="72"/>
      <c r="B280" s="72"/>
      <c r="C280" s="72"/>
      <c r="D280" s="72"/>
      <c r="E280" s="72"/>
      <c r="F280" s="72"/>
      <c r="G280" s="72"/>
      <c r="H280" s="72"/>
      <c r="I280" s="72"/>
      <c r="J280" s="72"/>
      <c r="K280" s="72"/>
    </row>
    <row r="281" spans="1:11" x14ac:dyDescent="0.2">
      <c r="A281" s="72"/>
      <c r="B281" s="72"/>
      <c r="C281" s="72"/>
      <c r="D281" s="72"/>
      <c r="E281" s="72"/>
      <c r="F281" s="72"/>
      <c r="G281" s="72"/>
      <c r="H281" s="72"/>
      <c r="I281" s="72"/>
      <c r="J281" s="72"/>
      <c r="K281" s="72"/>
    </row>
    <row r="282" spans="1:11" x14ac:dyDescent="0.2">
      <c r="A282" s="72"/>
      <c r="B282" s="72"/>
      <c r="C282" s="72"/>
      <c r="D282" s="72"/>
      <c r="E282" s="72"/>
      <c r="F282" s="72"/>
      <c r="G282" s="72"/>
      <c r="H282" s="72"/>
      <c r="I282" s="72"/>
      <c r="J282" s="72"/>
      <c r="K282" s="72"/>
    </row>
    <row r="283" spans="1:11" x14ac:dyDescent="0.2">
      <c r="A283" s="72"/>
      <c r="B283" s="72"/>
      <c r="C283" s="72"/>
      <c r="D283" s="72"/>
      <c r="E283" s="72"/>
      <c r="F283" s="72"/>
      <c r="G283" s="72"/>
      <c r="H283" s="72"/>
      <c r="I283" s="72"/>
      <c r="J283" s="72"/>
      <c r="K283" s="72"/>
    </row>
    <row r="284" spans="1:11" x14ac:dyDescent="0.2">
      <c r="A284" s="72"/>
      <c r="B284" s="72"/>
      <c r="C284" s="72"/>
      <c r="D284" s="72"/>
      <c r="E284" s="72"/>
      <c r="F284" s="72"/>
      <c r="G284" s="72"/>
      <c r="H284" s="72"/>
      <c r="I284" s="72"/>
      <c r="J284" s="72"/>
      <c r="K284" s="72"/>
    </row>
    <row r="285" spans="1:11" x14ac:dyDescent="0.2">
      <c r="A285" s="72"/>
      <c r="B285" s="72"/>
      <c r="C285" s="72"/>
      <c r="D285" s="72"/>
      <c r="E285" s="72"/>
      <c r="F285" s="72"/>
      <c r="G285" s="72"/>
      <c r="H285" s="72"/>
      <c r="I285" s="72"/>
      <c r="J285" s="72"/>
      <c r="K285" s="72"/>
    </row>
    <row r="286" spans="1:11" x14ac:dyDescent="0.2">
      <c r="A286" s="182" t="s">
        <v>83</v>
      </c>
      <c r="B286" s="182"/>
      <c r="C286" s="106">
        <f>'Insert 2S Data File'!D67</f>
        <v>0</v>
      </c>
      <c r="D286" s="72"/>
      <c r="E286" s="72"/>
      <c r="F286" s="72"/>
      <c r="G286" s="72"/>
      <c r="H286" s="72"/>
      <c r="I286" s="72"/>
      <c r="J286" s="72"/>
      <c r="K286" s="72"/>
    </row>
    <row r="287" spans="1:11" x14ac:dyDescent="0.2">
      <c r="A287" s="72"/>
      <c r="B287" s="72"/>
      <c r="C287" s="72"/>
      <c r="D287" s="72"/>
      <c r="E287" s="72"/>
      <c r="F287" s="72"/>
      <c r="G287" s="72"/>
      <c r="H287" s="72"/>
      <c r="I287" s="72"/>
      <c r="J287" s="72"/>
      <c r="K287" s="72"/>
    </row>
    <row r="288" spans="1:11" x14ac:dyDescent="0.2">
      <c r="A288" s="72"/>
      <c r="B288" s="72"/>
      <c r="C288" s="72"/>
      <c r="D288" s="72"/>
      <c r="E288" s="72"/>
      <c r="F288" s="72"/>
      <c r="G288" s="72"/>
      <c r="H288" s="72"/>
      <c r="I288" s="72"/>
      <c r="J288" s="72"/>
      <c r="K288" s="72"/>
    </row>
    <row r="289" spans="1:11" x14ac:dyDescent="0.2">
      <c r="A289" s="72"/>
      <c r="B289" s="72"/>
      <c r="C289" s="72"/>
      <c r="D289" s="72"/>
      <c r="E289" s="72"/>
      <c r="F289" s="72"/>
      <c r="G289" s="72"/>
      <c r="H289" s="72"/>
      <c r="I289" s="72"/>
      <c r="J289" s="72"/>
      <c r="K289" s="72"/>
    </row>
    <row r="290" spans="1:11" x14ac:dyDescent="0.2">
      <c r="A290" s="72"/>
      <c r="B290" s="72"/>
      <c r="C290" s="72"/>
      <c r="D290" s="72"/>
      <c r="E290" s="72"/>
      <c r="F290" s="72"/>
      <c r="G290" s="72"/>
      <c r="H290" s="72"/>
      <c r="I290" s="72"/>
      <c r="J290" s="72"/>
      <c r="K290" s="72"/>
    </row>
    <row r="291" spans="1:11" x14ac:dyDescent="0.2">
      <c r="A291" s="72"/>
      <c r="B291" s="72"/>
      <c r="C291" s="72"/>
      <c r="D291" s="72"/>
      <c r="E291" s="72"/>
      <c r="F291" s="72"/>
      <c r="G291" s="72"/>
      <c r="H291" s="72"/>
      <c r="I291" s="72"/>
      <c r="J291" s="72"/>
      <c r="K291" s="72"/>
    </row>
    <row r="292" spans="1:11" x14ac:dyDescent="0.2">
      <c r="A292" s="72"/>
      <c r="B292" s="72"/>
      <c r="C292" s="72"/>
      <c r="D292" s="72"/>
      <c r="E292" s="72"/>
      <c r="F292" s="72"/>
      <c r="G292" s="72"/>
      <c r="H292" s="72"/>
      <c r="I292" s="72"/>
      <c r="J292" s="72"/>
      <c r="K292" s="72"/>
    </row>
    <row r="293" spans="1:11" x14ac:dyDescent="0.2">
      <c r="A293" s="72"/>
      <c r="B293" s="72"/>
      <c r="C293" s="72"/>
      <c r="D293" s="72"/>
      <c r="E293" s="72"/>
      <c r="F293" s="72"/>
      <c r="G293" s="72"/>
      <c r="H293" s="72"/>
      <c r="I293" s="72"/>
      <c r="J293" s="72"/>
      <c r="K293" s="72"/>
    </row>
    <row r="294" spans="1:11" x14ac:dyDescent="0.2">
      <c r="A294" s="72"/>
      <c r="B294" s="72"/>
      <c r="C294" s="72"/>
      <c r="D294" s="72"/>
      <c r="E294" s="72"/>
      <c r="F294" s="72"/>
      <c r="G294" s="72"/>
      <c r="H294" s="72"/>
      <c r="I294" s="72"/>
      <c r="J294" s="72"/>
      <c r="K294" s="72"/>
    </row>
    <row r="295" spans="1:11" x14ac:dyDescent="0.2">
      <c r="A295" s="72"/>
      <c r="B295" s="72"/>
      <c r="C295" s="72"/>
      <c r="D295" s="72"/>
      <c r="E295" s="72"/>
      <c r="F295" s="72"/>
      <c r="G295" s="72"/>
      <c r="H295" s="72"/>
      <c r="I295" s="72"/>
      <c r="J295" s="72"/>
      <c r="K295" s="72"/>
    </row>
    <row r="296" spans="1:11" x14ac:dyDescent="0.2">
      <c r="A296" s="72"/>
      <c r="B296" s="72"/>
      <c r="C296" s="72"/>
      <c r="D296" s="72"/>
      <c r="E296" s="72"/>
      <c r="F296" s="72"/>
      <c r="G296" s="72"/>
      <c r="H296" s="72"/>
      <c r="I296" s="72"/>
      <c r="J296" s="72"/>
      <c r="K296" s="72"/>
    </row>
    <row r="297" spans="1:11" x14ac:dyDescent="0.2">
      <c r="A297" s="72"/>
      <c r="B297" s="72"/>
      <c r="C297" s="72"/>
      <c r="D297" s="72"/>
      <c r="E297" s="72"/>
      <c r="F297" s="72"/>
      <c r="G297" s="72"/>
      <c r="H297" s="72"/>
      <c r="I297" s="72"/>
      <c r="J297" s="72"/>
      <c r="K297" s="72"/>
    </row>
    <row r="298" spans="1:11" x14ac:dyDescent="0.2">
      <c r="A298" s="72"/>
      <c r="B298" s="72"/>
      <c r="C298" s="72"/>
      <c r="D298" s="72"/>
      <c r="E298" s="72"/>
      <c r="F298" s="72"/>
      <c r="G298" s="72"/>
      <c r="H298" s="72"/>
      <c r="I298" s="72"/>
      <c r="J298" s="72"/>
      <c r="K298" s="72"/>
    </row>
    <row r="299" spans="1:11" x14ac:dyDescent="0.2">
      <c r="A299" s="72"/>
      <c r="B299" s="72"/>
      <c r="C299" s="72"/>
      <c r="D299" s="72"/>
      <c r="E299" s="72"/>
      <c r="F299" s="72"/>
      <c r="G299" s="72"/>
      <c r="H299" s="72"/>
      <c r="I299" s="72"/>
      <c r="J299" s="72"/>
      <c r="K299" s="72"/>
    </row>
    <row r="300" spans="1:11" x14ac:dyDescent="0.2">
      <c r="A300" s="72"/>
      <c r="B300" s="72"/>
      <c r="C300" s="72"/>
      <c r="D300" s="72"/>
      <c r="E300" s="72"/>
      <c r="F300" s="72"/>
      <c r="G300" s="72"/>
      <c r="H300" s="72"/>
      <c r="I300" s="72"/>
      <c r="J300" s="72"/>
      <c r="K300" s="72"/>
    </row>
    <row r="301" spans="1:11" x14ac:dyDescent="0.2">
      <c r="A301" s="72"/>
      <c r="B301" s="72"/>
      <c r="C301" s="72"/>
      <c r="D301" s="72"/>
      <c r="E301" s="72"/>
      <c r="F301" s="72"/>
      <c r="G301" s="72"/>
      <c r="H301" s="72"/>
      <c r="I301" s="72"/>
      <c r="J301" s="72"/>
      <c r="K301" s="72"/>
    </row>
    <row r="302" spans="1:11" x14ac:dyDescent="0.2">
      <c r="A302" s="72"/>
      <c r="B302" s="72"/>
      <c r="C302" s="72"/>
      <c r="D302" s="72"/>
      <c r="E302" s="72"/>
      <c r="F302" s="72"/>
      <c r="G302" s="72"/>
      <c r="H302" s="72"/>
      <c r="I302" s="72"/>
      <c r="J302" s="72"/>
      <c r="K302" s="72"/>
    </row>
    <row r="303" spans="1:11" x14ac:dyDescent="0.2">
      <c r="A303" s="72"/>
      <c r="B303" s="72"/>
      <c r="C303" s="72"/>
      <c r="D303" s="72"/>
      <c r="E303" s="72"/>
      <c r="F303" s="72"/>
      <c r="G303" s="72"/>
      <c r="H303" s="72"/>
      <c r="I303" s="72"/>
      <c r="J303" s="72"/>
      <c r="K303" s="72"/>
    </row>
    <row r="304" spans="1:11" x14ac:dyDescent="0.2">
      <c r="A304" s="72"/>
      <c r="B304" s="72"/>
      <c r="C304" s="72"/>
      <c r="D304" s="72"/>
      <c r="E304" s="72"/>
      <c r="F304" s="72"/>
      <c r="G304" s="72"/>
      <c r="H304" s="72"/>
      <c r="I304" s="72"/>
      <c r="J304" s="72"/>
      <c r="K304" s="72"/>
    </row>
    <row r="305" spans="1:14" x14ac:dyDescent="0.2">
      <c r="A305" s="72"/>
      <c r="B305" s="72"/>
      <c r="C305" s="72"/>
      <c r="D305" s="72"/>
      <c r="E305" s="72"/>
      <c r="F305" s="72"/>
      <c r="G305" s="72"/>
      <c r="H305" s="72"/>
      <c r="I305" s="72"/>
      <c r="J305" s="72"/>
      <c r="K305" s="72"/>
    </row>
    <row r="306" spans="1:14" x14ac:dyDescent="0.2">
      <c r="A306" s="72"/>
      <c r="B306" s="72"/>
      <c r="C306" s="72"/>
      <c r="D306" s="72"/>
      <c r="E306" s="72"/>
      <c r="F306" s="72"/>
      <c r="G306" s="72"/>
      <c r="H306" s="72"/>
      <c r="I306" s="72"/>
      <c r="J306" s="72"/>
      <c r="K306" s="72"/>
    </row>
    <row r="307" spans="1:14" x14ac:dyDescent="0.2">
      <c r="A307" s="72"/>
      <c r="B307" s="72"/>
      <c r="C307" s="72"/>
      <c r="D307" s="72"/>
      <c r="E307" s="72"/>
      <c r="F307" s="72"/>
      <c r="G307" s="72"/>
      <c r="H307" s="72"/>
      <c r="I307" s="72"/>
      <c r="J307" s="72"/>
      <c r="K307" s="72"/>
    </row>
    <row r="308" spans="1:14" x14ac:dyDescent="0.2">
      <c r="A308" s="72"/>
      <c r="B308" s="72"/>
      <c r="C308" s="72"/>
      <c r="D308" s="72"/>
      <c r="E308" s="72"/>
      <c r="F308" s="72"/>
      <c r="G308" s="72"/>
      <c r="H308" s="72"/>
      <c r="I308" s="72"/>
      <c r="J308" s="72"/>
      <c r="K308" s="72"/>
    </row>
    <row r="309" spans="1:14" x14ac:dyDescent="0.2">
      <c r="A309" s="72"/>
      <c r="B309" s="72"/>
      <c r="C309" s="72"/>
      <c r="D309" s="72"/>
      <c r="E309" s="72"/>
      <c r="F309" s="72"/>
      <c r="G309" s="72"/>
      <c r="H309" s="72"/>
      <c r="I309" s="72"/>
      <c r="J309" s="72"/>
      <c r="K309" s="72"/>
    </row>
    <row r="310" spans="1:14" x14ac:dyDescent="0.2">
      <c r="A310" s="72"/>
      <c r="B310" s="72"/>
      <c r="C310" s="72"/>
      <c r="D310" s="72"/>
      <c r="E310" s="72"/>
      <c r="F310" s="72"/>
      <c r="G310" s="72"/>
      <c r="H310" s="72"/>
      <c r="I310" s="72"/>
      <c r="J310" s="72"/>
      <c r="K310" s="72"/>
    </row>
    <row r="311" spans="1:14" x14ac:dyDescent="0.2">
      <c r="A311" s="72"/>
      <c r="B311" s="72"/>
      <c r="C311" s="72"/>
      <c r="D311" s="72"/>
      <c r="E311" s="72"/>
      <c r="F311" s="72"/>
      <c r="G311" s="72"/>
      <c r="H311" s="72"/>
      <c r="I311" s="72"/>
      <c r="J311" s="72"/>
      <c r="K311" s="72"/>
      <c r="N311" s="2"/>
    </row>
    <row r="312" spans="1:14" x14ac:dyDescent="0.2">
      <c r="A312" s="72"/>
      <c r="B312" s="72"/>
      <c r="C312" s="72"/>
      <c r="D312" s="72"/>
      <c r="E312" s="72"/>
      <c r="F312" s="72"/>
      <c r="G312" s="72"/>
      <c r="H312" s="72"/>
      <c r="I312" s="72"/>
      <c r="J312" s="72"/>
      <c r="K312" s="72"/>
    </row>
    <row r="313" spans="1:14" x14ac:dyDescent="0.2">
      <c r="A313" s="72"/>
      <c r="B313" s="72"/>
      <c r="C313" s="72"/>
      <c r="D313" s="72"/>
      <c r="E313" s="72"/>
      <c r="F313" s="72"/>
      <c r="G313" s="72"/>
      <c r="H313" s="72"/>
      <c r="I313" s="72"/>
      <c r="J313" s="72"/>
      <c r="K313" s="72"/>
    </row>
    <row r="314" spans="1:14" x14ac:dyDescent="0.2">
      <c r="A314" s="72"/>
      <c r="B314" s="72"/>
      <c r="C314" s="72"/>
      <c r="D314" s="72"/>
      <c r="E314" s="72"/>
      <c r="F314" s="72"/>
      <c r="G314" s="72"/>
      <c r="H314" s="72"/>
      <c r="I314" s="72"/>
      <c r="J314" s="72"/>
      <c r="K314" s="72"/>
    </row>
    <row r="315" spans="1:14" x14ac:dyDescent="0.2">
      <c r="A315" s="72"/>
      <c r="B315" s="72"/>
      <c r="C315" s="72"/>
      <c r="D315" s="72"/>
      <c r="E315" s="72"/>
      <c r="F315" s="72"/>
      <c r="G315" s="72"/>
      <c r="H315" s="72"/>
      <c r="I315" s="72"/>
      <c r="J315" s="72"/>
      <c r="K315" s="72"/>
    </row>
    <row r="316" spans="1:14" x14ac:dyDescent="0.2">
      <c r="A316" s="72"/>
      <c r="B316" s="72"/>
      <c r="C316" s="72"/>
      <c r="D316" s="72"/>
      <c r="E316" s="72"/>
      <c r="F316" s="72"/>
      <c r="G316" s="72"/>
      <c r="H316" s="72"/>
      <c r="I316" s="72"/>
      <c r="J316" s="72"/>
      <c r="K316" s="72"/>
    </row>
    <row r="317" spans="1:14" x14ac:dyDescent="0.2">
      <c r="A317" s="72"/>
      <c r="B317" s="72"/>
      <c r="C317" s="72"/>
      <c r="D317" s="72"/>
      <c r="E317" s="72"/>
      <c r="F317" s="72"/>
      <c r="G317" s="72"/>
      <c r="H317" s="72"/>
      <c r="I317" s="72"/>
      <c r="J317" s="72"/>
      <c r="K317" s="72"/>
    </row>
    <row r="318" spans="1:14" x14ac:dyDescent="0.2">
      <c r="A318" s="72"/>
      <c r="B318" s="72"/>
      <c r="C318" s="72"/>
      <c r="D318" s="72"/>
      <c r="E318" s="72"/>
      <c r="F318" s="72"/>
      <c r="G318" s="72"/>
      <c r="H318" s="72"/>
      <c r="I318" s="72"/>
      <c r="J318" s="72"/>
      <c r="K318" s="72"/>
    </row>
    <row r="319" spans="1:14" x14ac:dyDescent="0.2">
      <c r="A319" s="72"/>
      <c r="B319" s="72"/>
      <c r="C319" s="72"/>
      <c r="D319" s="72"/>
      <c r="E319" s="72"/>
      <c r="F319" s="72"/>
      <c r="G319" s="72"/>
      <c r="H319" s="72"/>
      <c r="I319" s="72"/>
      <c r="J319" s="72"/>
      <c r="K319" s="72"/>
    </row>
    <row r="320" spans="1:14" x14ac:dyDescent="0.2">
      <c r="A320" s="72"/>
      <c r="B320" s="72"/>
      <c r="C320" s="72"/>
      <c r="D320" s="72"/>
      <c r="E320" s="72"/>
      <c r="F320" s="72"/>
      <c r="G320" s="72"/>
      <c r="H320" s="72"/>
      <c r="I320" s="72"/>
      <c r="J320" s="72"/>
      <c r="K320" s="72"/>
    </row>
  </sheetData>
  <mergeCells count="16">
    <mergeCell ref="I214:J214"/>
    <mergeCell ref="A232:B232"/>
    <mergeCell ref="I269:J269"/>
    <mergeCell ref="A286:B286"/>
    <mergeCell ref="A12:K12"/>
    <mergeCell ref="G38:H38"/>
    <mergeCell ref="B52:I53"/>
    <mergeCell ref="A124:B124"/>
    <mergeCell ref="A178:B178"/>
    <mergeCell ref="I106:J106"/>
    <mergeCell ref="I161:J161"/>
    <mergeCell ref="G7:H7"/>
    <mergeCell ref="G8:H8"/>
    <mergeCell ref="G10:H10"/>
    <mergeCell ref="G9:H9"/>
    <mergeCell ref="C10:D10"/>
  </mergeCells>
  <phoneticPr fontId="0" type="noConversion"/>
  <pageMargins left="0.5" right="0.25" top="0.75" bottom="0.75" header="0.3" footer="0.3"/>
  <pageSetup orientation="portrait" r:id="rId1"/>
  <headerFooter alignWithMargins="0">
    <oddHeader>&amp;R&amp;8Printed:  &amp;D  &amp;T</oddHeader>
    <oddFooter>&amp;L&amp;"Times New Roman,Regular"&amp;8techsupport@.redoakinstruments.com&amp;C&amp;"Times New Roman,Regular"&amp;8RU-Fit&amp;R&amp;8&amp;P</oddFooter>
  </headerFooter>
  <rowBreaks count="2" manualBreakCount="2">
    <brk id="51" max="16383" man="1"/>
    <brk id="104"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75"/>
  <sheetViews>
    <sheetView topLeftCell="A58" workbookViewId="0">
      <selection activeCell="A73" sqref="A73:B73"/>
    </sheetView>
  </sheetViews>
  <sheetFormatPr defaultRowHeight="12.75" x14ac:dyDescent="0.2"/>
  <cols>
    <col min="2" max="2" width="10.140625" bestFit="1" customWidth="1"/>
    <col min="3" max="3" width="10.42578125" customWidth="1"/>
    <col min="6" max="6" width="8.42578125" customWidth="1"/>
    <col min="8" max="8" width="9" customWidth="1"/>
    <col min="9" max="9" width="9.28515625" customWidth="1"/>
    <col min="10" max="10" width="10.140625" bestFit="1" customWidth="1"/>
    <col min="13" max="13" width="10.85546875" customWidth="1"/>
    <col min="17" max="17" width="9.5703125" bestFit="1" customWidth="1"/>
    <col min="20" max="20" width="9.140625" customWidth="1"/>
    <col min="21" max="22" width="8.85546875" customWidth="1"/>
  </cols>
  <sheetData>
    <row r="1" spans="1:20" x14ac:dyDescent="0.2">
      <c r="A1" s="5"/>
      <c r="B1" s="8" t="s">
        <v>108</v>
      </c>
      <c r="C1" s="186">
        <f>'Insert 2S Data File'!A1</f>
        <v>0</v>
      </c>
      <c r="D1" s="186"/>
      <c r="G1" s="24"/>
      <c r="H1" s="54"/>
      <c r="I1" s="54"/>
      <c r="J1" s="54"/>
      <c r="K1" s="54"/>
      <c r="L1" s="54" t="s">
        <v>138</v>
      </c>
      <c r="M1" s="54" t="s">
        <v>139</v>
      </c>
    </row>
    <row r="2" spans="1:20" x14ac:dyDescent="0.2">
      <c r="A2" s="123"/>
      <c r="B2" s="23" t="s">
        <v>107</v>
      </c>
      <c r="C2" s="186">
        <f>'Insert 3S Data File'!A1</f>
        <v>0</v>
      </c>
      <c r="D2" s="186"/>
      <c r="H2" s="125"/>
      <c r="I2" s="125"/>
      <c r="J2" s="54"/>
      <c r="K2" s="54"/>
      <c r="L2" s="54"/>
      <c r="M2" s="54"/>
    </row>
    <row r="3" spans="1:20" x14ac:dyDescent="0.2">
      <c r="A3" s="9"/>
      <c r="B3" s="8" t="s">
        <v>16</v>
      </c>
      <c r="C3" s="83" t="s">
        <v>157</v>
      </c>
      <c r="D3" s="9"/>
      <c r="E3" s="9"/>
      <c r="F3" s="9"/>
      <c r="J3" s="2" t="s">
        <v>79</v>
      </c>
      <c r="N3" s="46"/>
      <c r="O3" s="46"/>
    </row>
    <row r="4" spans="1:20" x14ac:dyDescent="0.2">
      <c r="A4" s="9"/>
      <c r="B4" s="10" t="s">
        <v>15</v>
      </c>
      <c r="C4" s="3">
        <f>'Insert 2S Data File'!B3</f>
        <v>0</v>
      </c>
      <c r="D4" s="9"/>
      <c r="E4" s="9"/>
      <c r="F4" s="196" t="s">
        <v>76</v>
      </c>
      <c r="G4" s="196"/>
      <c r="I4" s="81">
        <f>'Insert 2S Data File'!D50</f>
        <v>0</v>
      </c>
      <c r="J4" s="82" t="str">
        <f>IF(I4=461279,119869,IF(I4=486229,119864,IF(I4=461505,119865, IF(I4=486407,119866, IF(I4=294016,119867, IF(I4=486232,119873,"no match"))))))</f>
        <v>no match</v>
      </c>
      <c r="K4" s="53"/>
      <c r="N4" s="105" t="s">
        <v>7</v>
      </c>
      <c r="O4" s="107" t="s">
        <v>86</v>
      </c>
    </row>
    <row r="5" spans="1:20" x14ac:dyDescent="0.2">
      <c r="A5" s="9"/>
      <c r="B5" s="10" t="s">
        <v>18</v>
      </c>
      <c r="C5" s="4" t="s">
        <v>0</v>
      </c>
      <c r="D5" s="9"/>
      <c r="E5" s="9"/>
      <c r="F5" s="196" t="s">
        <v>77</v>
      </c>
      <c r="G5" s="196"/>
      <c r="L5" s="24" t="s">
        <v>85</v>
      </c>
      <c r="M5" s="3">
        <f>SUM('Insert 2S Data File'!A94:A1293)</f>
        <v>0</v>
      </c>
      <c r="N5" s="97" t="e">
        <f>M33/M32</f>
        <v>#DIV/0!</v>
      </c>
      <c r="O5" s="97" t="e">
        <f>IF(C5="Left",N6,N5)</f>
        <v>#DIV/0!</v>
      </c>
    </row>
    <row r="6" spans="1:20" x14ac:dyDescent="0.2">
      <c r="A6" s="9"/>
      <c r="B6" s="10" t="s">
        <v>14</v>
      </c>
      <c r="C6" s="11">
        <f>'Insert 2S Data File'!B1</f>
        <v>0</v>
      </c>
      <c r="D6" s="9"/>
      <c r="E6" s="9"/>
      <c r="F6" s="196" t="s">
        <v>78</v>
      </c>
      <c r="G6" s="196"/>
      <c r="L6" s="24" t="s">
        <v>84</v>
      </c>
      <c r="M6" s="3">
        <f>SUM('Insert 2S Data File'!A1908:A3118)</f>
        <v>0</v>
      </c>
      <c r="N6" s="97" t="e">
        <f>M32/M33</f>
        <v>#DIV/0!</v>
      </c>
      <c r="O6" s="46"/>
    </row>
    <row r="7" spans="1:20" x14ac:dyDescent="0.2">
      <c r="A7" s="25"/>
      <c r="B7" s="10"/>
      <c r="C7" s="94">
        <f>'Insert 2S Data File'!C1</f>
        <v>0</v>
      </c>
      <c r="D7" s="95">
        <f>'Insert 2S Data File'!D1</f>
        <v>0</v>
      </c>
      <c r="E7" s="25"/>
      <c r="F7" s="25"/>
      <c r="L7" s="24"/>
      <c r="M7" s="26"/>
      <c r="N7" s="24"/>
      <c r="O7" s="24"/>
      <c r="P7" s="24"/>
      <c r="Q7" s="26"/>
      <c r="R7" s="24"/>
      <c r="S7" s="24"/>
    </row>
    <row r="8" spans="1:20" x14ac:dyDescent="0.2">
      <c r="A8" s="39"/>
      <c r="B8" s="39"/>
      <c r="C8" s="39"/>
      <c r="D8" s="39"/>
      <c r="E8" s="40"/>
      <c r="F8" s="40"/>
      <c r="G8" s="39"/>
      <c r="H8" s="28"/>
      <c r="I8" s="30"/>
      <c r="J8" s="28"/>
      <c r="K8" s="28"/>
      <c r="L8" s="28"/>
      <c r="M8" s="30"/>
      <c r="N8" s="28"/>
      <c r="O8" s="28"/>
      <c r="P8" s="28"/>
      <c r="Q8" s="30"/>
      <c r="R8" s="24"/>
      <c r="S8" s="24"/>
    </row>
    <row r="9" spans="1:20" x14ac:dyDescent="0.2">
      <c r="A9" s="41"/>
      <c r="B9" s="195" t="s">
        <v>46</v>
      </c>
      <c r="C9" s="195"/>
      <c r="D9" s="195"/>
      <c r="E9" s="41"/>
      <c r="F9" s="195" t="s">
        <v>48</v>
      </c>
      <c r="G9" s="195"/>
      <c r="H9" s="195"/>
      <c r="I9" s="41"/>
      <c r="J9" s="195" t="s">
        <v>94</v>
      </c>
      <c r="K9" s="195"/>
      <c r="L9" s="195"/>
      <c r="M9" s="41"/>
      <c r="N9" s="195" t="s">
        <v>87</v>
      </c>
      <c r="O9" s="195"/>
      <c r="P9" s="195"/>
      <c r="Q9" s="30"/>
      <c r="R9" s="24"/>
      <c r="S9" s="24"/>
    </row>
    <row r="10" spans="1:20" x14ac:dyDescent="0.2">
      <c r="A10" s="28" t="s">
        <v>35</v>
      </c>
      <c r="B10" s="65">
        <f>'Insert 2S Data File'!D60</f>
        <v>0</v>
      </c>
      <c r="C10" s="28" t="s">
        <v>38</v>
      </c>
      <c r="D10" s="66">
        <f>1.25*(((B10-B11)^2+(B10-B12)^2+(B11-B12)^2)/0.003)^0.5</f>
        <v>0</v>
      </c>
      <c r="E10" s="28" t="s">
        <v>69</v>
      </c>
      <c r="F10" s="65">
        <f>'Insert 2S Data File'!F54</f>
        <v>0</v>
      </c>
      <c r="G10" s="28" t="s">
        <v>42</v>
      </c>
      <c r="H10" s="66" t="e">
        <f>50*(((F10-F11)^2+(F10-F12)^2+(F11-F12)^2)/F11)^0.5</f>
        <v>#DIV/0!</v>
      </c>
      <c r="I10" s="28" t="s">
        <v>43</v>
      </c>
      <c r="J10" s="52" t="e">
        <f>'Insert 2S Data File'!G83/'Insert 2S Data File'!F83</f>
        <v>#DIV/0!</v>
      </c>
      <c r="K10" s="28" t="s">
        <v>42</v>
      </c>
      <c r="L10" s="66" t="e">
        <f>3*(J12+J11+J10)</f>
        <v>#DIV/0!</v>
      </c>
      <c r="M10" s="28" t="s">
        <v>43</v>
      </c>
      <c r="N10" s="52" t="e">
        <f>'Insert 2S Data File'!G75/'Insert 2S Data File'!F75</f>
        <v>#DIV/0!</v>
      </c>
      <c r="O10" s="28" t="s">
        <v>42</v>
      </c>
      <c r="P10" s="66" t="e">
        <f>3*(N12+N11+N10)</f>
        <v>#DIV/0!</v>
      </c>
      <c r="Q10" s="30"/>
      <c r="R10" s="24"/>
      <c r="S10" s="24"/>
    </row>
    <row r="11" spans="1:20" x14ac:dyDescent="0.2">
      <c r="A11" s="28" t="s">
        <v>36</v>
      </c>
      <c r="B11" s="65">
        <f>'Insert 2S Data File'!D59</f>
        <v>0</v>
      </c>
      <c r="C11" s="28" t="s">
        <v>39</v>
      </c>
      <c r="D11" s="66">
        <f>ABS(B10+B11+B12)*100/3</f>
        <v>0</v>
      </c>
      <c r="E11" s="28" t="s">
        <v>70</v>
      </c>
      <c r="F11" s="65">
        <f>'Insert 2S Data File'!F55</f>
        <v>0</v>
      </c>
      <c r="G11" s="28"/>
      <c r="H11" s="68" t="e">
        <f>(1/F10+1/F11+1/F12)</f>
        <v>#DIV/0!</v>
      </c>
      <c r="I11" s="28" t="s">
        <v>44</v>
      </c>
      <c r="J11" s="52" t="e">
        <f>'Insert 2S Data File'!G82/'Insert 2S Data File'!F82</f>
        <v>#DIV/0!</v>
      </c>
      <c r="K11" s="28"/>
      <c r="L11" s="66"/>
      <c r="M11" s="28" t="s">
        <v>44</v>
      </c>
      <c r="N11" s="52" t="e">
        <f>'Insert 2S Data File'!G74/'Insert 2S Data File'!F74</f>
        <v>#DIV/0!</v>
      </c>
      <c r="O11" s="28"/>
      <c r="P11" s="66"/>
      <c r="Q11" s="30"/>
      <c r="R11" s="24"/>
      <c r="S11" s="24"/>
    </row>
    <row r="12" spans="1:20" x14ac:dyDescent="0.2">
      <c r="A12" s="28" t="s">
        <v>37</v>
      </c>
      <c r="B12" s="65">
        <f>'Insert 2S Data File'!D61</f>
        <v>0</v>
      </c>
      <c r="C12" s="44" t="s">
        <v>40</v>
      </c>
      <c r="D12" s="67">
        <f>MAX(D10,D11)</f>
        <v>0</v>
      </c>
      <c r="E12" s="28" t="s">
        <v>41</v>
      </c>
      <c r="F12" s="65">
        <f>'Insert 2S Data File'!F56</f>
        <v>0</v>
      </c>
      <c r="G12" s="44" t="s">
        <v>40</v>
      </c>
      <c r="H12" s="67" t="e">
        <f>IF(H10&lt;6.25, H10, 6.25)</f>
        <v>#DIV/0!</v>
      </c>
      <c r="I12" s="28" t="s">
        <v>45</v>
      </c>
      <c r="J12" s="52" t="e">
        <f>'Insert 2S Data File'!G84/'Insert 2S Data File'!F84</f>
        <v>#DIV/0!</v>
      </c>
      <c r="K12" s="44" t="s">
        <v>40</v>
      </c>
      <c r="L12" s="67" t="e">
        <f>IF(L10&lt;6.25, L10, 6.25)</f>
        <v>#DIV/0!</v>
      </c>
      <c r="M12" s="28" t="s">
        <v>45</v>
      </c>
      <c r="N12" s="52" t="e">
        <f>'Insert 2S Data File'!G76/'Insert 2S Data File'!F76</f>
        <v>#DIV/0!</v>
      </c>
      <c r="O12" s="44" t="s">
        <v>40</v>
      </c>
      <c r="P12" s="67" t="e">
        <f>IF(P10&lt;6.25, P10, 6.25)</f>
        <v>#DIV/0!</v>
      </c>
      <c r="Q12" s="40" t="s">
        <v>10</v>
      </c>
      <c r="R12" s="24"/>
      <c r="S12" s="24"/>
      <c r="T12" s="2"/>
    </row>
    <row r="13" spans="1:20" x14ac:dyDescent="0.2">
      <c r="A13" s="28"/>
      <c r="B13" s="30"/>
      <c r="C13" s="28"/>
      <c r="D13" s="28"/>
      <c r="E13" s="40"/>
      <c r="F13" s="40"/>
      <c r="G13" s="39"/>
      <c r="H13" s="28"/>
      <c r="I13" s="30"/>
      <c r="J13" s="28"/>
      <c r="K13" s="28"/>
      <c r="L13" s="28"/>
      <c r="M13" s="30"/>
      <c r="N13" s="28"/>
      <c r="O13" s="28"/>
      <c r="P13" s="28"/>
      <c r="Q13" s="40" t="s">
        <v>29</v>
      </c>
      <c r="R13" s="24"/>
      <c r="S13" s="24"/>
      <c r="T13" s="24"/>
    </row>
    <row r="14" spans="1:20" x14ac:dyDescent="0.2">
      <c r="A14" s="41"/>
      <c r="B14" s="195" t="s">
        <v>47</v>
      </c>
      <c r="C14" s="195"/>
      <c r="D14" s="195"/>
      <c r="E14" s="41"/>
      <c r="F14" s="195" t="s">
        <v>49</v>
      </c>
      <c r="G14" s="195"/>
      <c r="H14" s="195"/>
      <c r="I14" s="41"/>
      <c r="J14" s="195" t="s">
        <v>88</v>
      </c>
      <c r="K14" s="195"/>
      <c r="L14" s="195"/>
      <c r="M14" s="41"/>
      <c r="N14" s="195" t="s">
        <v>89</v>
      </c>
      <c r="O14" s="195"/>
      <c r="P14" s="195"/>
      <c r="Q14" s="30"/>
      <c r="R14" s="24"/>
      <c r="S14" s="24"/>
      <c r="T14" s="24"/>
    </row>
    <row r="15" spans="1:20" x14ac:dyDescent="0.2">
      <c r="A15" s="28" t="s">
        <v>35</v>
      </c>
      <c r="B15" s="65">
        <f>'Insert 2S Data File'!B60</f>
        <v>0</v>
      </c>
      <c r="C15" s="28" t="s">
        <v>38</v>
      </c>
      <c r="D15" s="66">
        <f>1.25*(((B15-B16)^2+(B15-B17)^2+(B16-B17)^2)/0.003)^0.5</f>
        <v>0</v>
      </c>
      <c r="E15" s="28" t="s">
        <v>71</v>
      </c>
      <c r="F15" s="65">
        <f>'Insert 2S Data File'!C54</f>
        <v>0</v>
      </c>
      <c r="G15" s="28" t="s">
        <v>42</v>
      </c>
      <c r="H15" s="84" t="e">
        <f>50*(((F15-F16)^2+(F15-F17)^2+(F16-F17)^2)/F16)^0.5</f>
        <v>#DIV/0!</v>
      </c>
      <c r="I15" s="28" t="s">
        <v>43</v>
      </c>
      <c r="J15" s="52" t="e">
        <f>'Insert 2S Data File'!C83/'Insert 2S Data File'!B83</f>
        <v>#DIV/0!</v>
      </c>
      <c r="K15" s="28" t="s">
        <v>42</v>
      </c>
      <c r="L15" s="66" t="e">
        <f>3*(J17+J16+J15)</f>
        <v>#DIV/0!</v>
      </c>
      <c r="M15" s="28" t="s">
        <v>43</v>
      </c>
      <c r="N15" s="52" t="e">
        <f>'Insert 2S Data File'!C75/'Insert 2S Data File'!B75</f>
        <v>#DIV/0!</v>
      </c>
      <c r="O15" s="28" t="s">
        <v>42</v>
      </c>
      <c r="P15" s="66" t="e">
        <f>3*(N17+N16+N15)</f>
        <v>#DIV/0!</v>
      </c>
      <c r="Q15" s="30"/>
      <c r="R15" s="24"/>
      <c r="S15" s="24"/>
      <c r="T15" s="24"/>
    </row>
    <row r="16" spans="1:20" x14ac:dyDescent="0.2">
      <c r="A16" s="28" t="s">
        <v>36</v>
      </c>
      <c r="B16" s="65">
        <f>'Insert 2S Data File'!B59</f>
        <v>0</v>
      </c>
      <c r="C16" s="28" t="s">
        <v>39</v>
      </c>
      <c r="D16" s="66">
        <f>ABS(B15+B16+B17)*100/3</f>
        <v>0</v>
      </c>
      <c r="E16" s="28" t="s">
        <v>73</v>
      </c>
      <c r="F16" s="65">
        <f>'Insert 2S Data File'!C55</f>
        <v>0</v>
      </c>
      <c r="G16" s="28"/>
      <c r="H16" s="85" t="e">
        <f>(1/F15+1/F16+1/F17)</f>
        <v>#DIV/0!</v>
      </c>
      <c r="I16" s="28" t="s">
        <v>44</v>
      </c>
      <c r="J16" s="52" t="e">
        <f>'Insert 2S Data File'!C82/'Insert 2S Data File'!B82</f>
        <v>#DIV/0!</v>
      </c>
      <c r="K16" s="28"/>
      <c r="L16" s="66"/>
      <c r="M16" s="28" t="s">
        <v>44</v>
      </c>
      <c r="N16" s="52" t="e">
        <f>'Insert 2S Data File'!C74/'Insert 2S Data File'!B74</f>
        <v>#DIV/0!</v>
      </c>
      <c r="O16" s="28"/>
      <c r="P16" s="66"/>
      <c r="Q16" s="30"/>
      <c r="R16" s="24"/>
      <c r="S16" s="24"/>
      <c r="T16" s="24"/>
    </row>
    <row r="17" spans="1:25" x14ac:dyDescent="0.2">
      <c r="A17" s="28" t="s">
        <v>37</v>
      </c>
      <c r="B17" s="65">
        <f>'Insert 2S Data File'!B61</f>
        <v>0</v>
      </c>
      <c r="C17" s="44" t="s">
        <v>40</v>
      </c>
      <c r="D17" s="67">
        <f>MAX(D15,D16)</f>
        <v>0</v>
      </c>
      <c r="E17" s="28" t="s">
        <v>72</v>
      </c>
      <c r="F17" s="65">
        <f>'Insert 2S Data File'!C56</f>
        <v>0</v>
      </c>
      <c r="G17" s="44" t="s">
        <v>40</v>
      </c>
      <c r="H17" s="86" t="e">
        <f>IF(H15&lt;6.25, H15, 6.25)</f>
        <v>#DIV/0!</v>
      </c>
      <c r="I17" s="28" t="s">
        <v>45</v>
      </c>
      <c r="J17" s="52" t="e">
        <f>'Insert 2S Data File'!C84/'Insert 2S Data File'!B84</f>
        <v>#DIV/0!</v>
      </c>
      <c r="K17" s="44" t="s">
        <v>40</v>
      </c>
      <c r="L17" s="67" t="e">
        <f>IF(L15&lt;6.25, L15, 6.25)</f>
        <v>#DIV/0!</v>
      </c>
      <c r="M17" s="28" t="s">
        <v>45</v>
      </c>
      <c r="N17" s="52" t="e">
        <f>'Insert 2S Data File'!C76/'Insert 2S Data File'!B76</f>
        <v>#DIV/0!</v>
      </c>
      <c r="O17" s="44" t="s">
        <v>40</v>
      </c>
      <c r="P17" s="67" t="e">
        <f>IF(P15&lt;6.25, P15, 6.25)</f>
        <v>#DIV/0!</v>
      </c>
      <c r="Q17" s="30"/>
      <c r="R17" s="24"/>
      <c r="S17" s="24"/>
      <c r="T17" s="24"/>
    </row>
    <row r="18" spans="1:25" x14ac:dyDescent="0.2">
      <c r="A18" s="40"/>
      <c r="B18" s="42"/>
      <c r="C18" s="43"/>
      <c r="D18" s="40"/>
      <c r="E18" s="40"/>
      <c r="F18" s="42"/>
      <c r="G18" s="43"/>
      <c r="H18" s="40"/>
      <c r="I18" s="30"/>
      <c r="J18" s="28"/>
      <c r="K18" s="28"/>
      <c r="L18" s="28"/>
      <c r="M18" s="30"/>
      <c r="N18" s="28"/>
      <c r="O18" s="28"/>
      <c r="P18" s="28"/>
      <c r="Q18" s="30"/>
      <c r="R18" s="24"/>
      <c r="S18" s="24"/>
    </row>
    <row r="19" spans="1:25" x14ac:dyDescent="0.2">
      <c r="A19" s="32"/>
      <c r="B19" s="32"/>
      <c r="C19" s="32"/>
      <c r="D19" s="32"/>
      <c r="E19" s="109"/>
      <c r="F19" s="109"/>
      <c r="G19" s="32"/>
      <c r="H19" s="33"/>
      <c r="I19" s="34"/>
      <c r="J19" s="33"/>
      <c r="K19" s="33"/>
      <c r="L19" s="33"/>
      <c r="M19" s="34"/>
      <c r="N19" s="33"/>
      <c r="O19" s="33"/>
      <c r="P19" s="33"/>
      <c r="Q19" s="34"/>
      <c r="R19" s="33"/>
      <c r="S19" s="33"/>
      <c r="T19" s="32"/>
      <c r="U19" s="59"/>
      <c r="V19" s="59"/>
      <c r="W19" s="59"/>
      <c r="X19" s="59"/>
      <c r="Y19" s="59"/>
    </row>
    <row r="20" spans="1:25" x14ac:dyDescent="0.2">
      <c r="A20" s="35"/>
      <c r="B20" s="193" t="s">
        <v>51</v>
      </c>
      <c r="C20" s="193"/>
      <c r="D20" s="193"/>
      <c r="E20" s="35"/>
      <c r="F20" s="193" t="s">
        <v>53</v>
      </c>
      <c r="G20" s="193"/>
      <c r="H20" s="193"/>
      <c r="I20" s="35"/>
      <c r="J20" s="193" t="s">
        <v>55</v>
      </c>
      <c r="K20" s="193"/>
      <c r="L20" s="193"/>
      <c r="M20" s="35"/>
      <c r="N20" s="193" t="s">
        <v>90</v>
      </c>
      <c r="O20" s="193"/>
      <c r="P20" s="193"/>
      <c r="Q20" s="35"/>
      <c r="R20" s="193" t="s">
        <v>92</v>
      </c>
      <c r="S20" s="193"/>
      <c r="T20" s="193"/>
      <c r="U20" s="60"/>
      <c r="V20" s="194" t="s">
        <v>57</v>
      </c>
      <c r="W20" s="194"/>
      <c r="X20" s="194"/>
      <c r="Y20" s="59"/>
    </row>
    <row r="21" spans="1:25" x14ac:dyDescent="0.2">
      <c r="A21" s="33" t="s">
        <v>59</v>
      </c>
      <c r="B21" s="56">
        <f>'Insert 2S Data File'!H63</f>
        <v>0</v>
      </c>
      <c r="C21" s="33" t="s">
        <v>62</v>
      </c>
      <c r="D21" s="69">
        <f>B21</f>
        <v>0</v>
      </c>
      <c r="E21" s="33" t="s">
        <v>60</v>
      </c>
      <c r="F21" s="56">
        <f>'Insert 2S Data File'!H64</f>
        <v>0</v>
      </c>
      <c r="G21" s="33" t="s">
        <v>63</v>
      </c>
      <c r="H21" s="69">
        <f>F21</f>
        <v>0</v>
      </c>
      <c r="I21" s="33" t="s">
        <v>61</v>
      </c>
      <c r="J21" s="56">
        <f>'Insert 2S Data File'!H65</f>
        <v>0</v>
      </c>
      <c r="K21" s="33" t="s">
        <v>64</v>
      </c>
      <c r="L21" s="69">
        <f>J21</f>
        <v>0</v>
      </c>
      <c r="M21" s="33" t="s">
        <v>43</v>
      </c>
      <c r="N21" s="56" t="e">
        <f>'Insert 2S Data File'!G71/'Insert 2S Data File'!F71</f>
        <v>#DIV/0!</v>
      </c>
      <c r="O21" s="33" t="s">
        <v>65</v>
      </c>
      <c r="P21" s="69" t="e">
        <f>3*(N23+N22+N21)</f>
        <v>#DIV/0!</v>
      </c>
      <c r="Q21" s="33" t="s">
        <v>43</v>
      </c>
      <c r="R21" s="56" t="e">
        <f>'Insert 2S Data File'!G79/'Insert 2S Data File'!F79</f>
        <v>#DIV/0!</v>
      </c>
      <c r="S21" s="33" t="s">
        <v>66</v>
      </c>
      <c r="T21" s="69" t="e">
        <f>3*(R23+R22+R21)</f>
        <v>#DIV/0!</v>
      </c>
      <c r="U21" s="58" t="s">
        <v>67</v>
      </c>
      <c r="V21" s="99">
        <f>(0.5*(B41+C41)/268-1)*10</f>
        <v>-10</v>
      </c>
      <c r="W21" s="58" t="s">
        <v>68</v>
      </c>
      <c r="X21" s="70">
        <f>L23/2</f>
        <v>0</v>
      </c>
      <c r="Y21" s="59"/>
    </row>
    <row r="22" spans="1:25" x14ac:dyDescent="0.2">
      <c r="A22" s="33"/>
      <c r="B22" s="34"/>
      <c r="C22" s="33" t="s">
        <v>74</v>
      </c>
      <c r="D22" s="69">
        <f>SQRT(D21)</f>
        <v>0</v>
      </c>
      <c r="E22" s="33"/>
      <c r="F22" s="34"/>
      <c r="G22" s="33" t="s">
        <v>74</v>
      </c>
      <c r="H22" s="69">
        <f>SQRT(H21)</f>
        <v>0</v>
      </c>
      <c r="I22" s="33"/>
      <c r="J22" s="34"/>
      <c r="K22" s="33" t="s">
        <v>74</v>
      </c>
      <c r="L22" s="69">
        <f>SQRT(L21)</f>
        <v>0</v>
      </c>
      <c r="M22" s="33" t="s">
        <v>44</v>
      </c>
      <c r="N22" s="56" t="e">
        <f>'Insert 2S Data File'!G70/'Insert 2S Data File'!F70</f>
        <v>#DIV/0!</v>
      </c>
      <c r="O22" s="33"/>
      <c r="P22" s="69"/>
      <c r="Q22" s="33" t="s">
        <v>44</v>
      </c>
      <c r="R22" s="56" t="e">
        <f>'Insert 2S Data File'!G78/'Insert 2S Data File'!F78</f>
        <v>#DIV/0!</v>
      </c>
      <c r="S22" s="33"/>
      <c r="T22" s="69"/>
      <c r="U22" s="58"/>
      <c r="V22" s="57"/>
      <c r="W22" s="58"/>
      <c r="X22" s="70">
        <f>IF(V21&lt;0,1.5,V21)</f>
        <v>1.5</v>
      </c>
      <c r="Y22" s="59"/>
    </row>
    <row r="23" spans="1:25" x14ac:dyDescent="0.2">
      <c r="A23" s="33"/>
      <c r="B23" s="34"/>
      <c r="C23" s="33" t="s">
        <v>62</v>
      </c>
      <c r="D23" s="69">
        <f>MIN(D21,D22)</f>
        <v>0</v>
      </c>
      <c r="E23" s="33"/>
      <c r="F23" s="34"/>
      <c r="G23" s="33" t="s">
        <v>63</v>
      </c>
      <c r="H23" s="69">
        <f>MIN(H21,H22)</f>
        <v>0</v>
      </c>
      <c r="I23" s="33"/>
      <c r="J23" s="34"/>
      <c r="K23" s="33" t="s">
        <v>40</v>
      </c>
      <c r="L23" s="69">
        <f>MIN(L21,L22)</f>
        <v>0</v>
      </c>
      <c r="M23" s="33" t="s">
        <v>45</v>
      </c>
      <c r="N23" s="56" t="e">
        <f>'Insert 2S Data File'!G72/'Insert 2S Data File'!F72</f>
        <v>#DIV/0!</v>
      </c>
      <c r="O23" s="33" t="s">
        <v>65</v>
      </c>
      <c r="P23" s="69" t="e">
        <f>IF(P21&lt;6.25, P21, 6.25)</f>
        <v>#DIV/0!</v>
      </c>
      <c r="Q23" s="33" t="s">
        <v>45</v>
      </c>
      <c r="R23" s="56" t="e">
        <f>'Insert 2S Data File'!G80/'Insert 2S Data File'!F80</f>
        <v>#DIV/0!</v>
      </c>
      <c r="S23" s="33" t="s">
        <v>66</v>
      </c>
      <c r="T23" s="69" t="e">
        <f>IF(T21&lt;6.25, T21, 6.25)</f>
        <v>#DIV/0!</v>
      </c>
      <c r="U23" s="58"/>
      <c r="V23" s="57"/>
      <c r="W23" s="58" t="s">
        <v>68</v>
      </c>
      <c r="X23" s="70">
        <f>MAX(X21,X22)</f>
        <v>1.5</v>
      </c>
      <c r="Y23" s="61" t="s">
        <v>50</v>
      </c>
    </row>
    <row r="24" spans="1:25" x14ac:dyDescent="0.2">
      <c r="A24" s="33"/>
      <c r="B24" s="34"/>
      <c r="C24" s="33"/>
      <c r="D24" s="33"/>
      <c r="E24" s="109"/>
      <c r="F24" s="109"/>
      <c r="G24" s="32"/>
      <c r="H24" s="33"/>
      <c r="I24" s="34"/>
      <c r="J24" s="33"/>
      <c r="K24" s="33"/>
      <c r="L24" s="33"/>
      <c r="M24" s="34"/>
      <c r="N24" s="33"/>
      <c r="O24" s="33"/>
      <c r="P24" s="33"/>
      <c r="Q24" s="34"/>
      <c r="R24" s="33"/>
      <c r="S24" s="33"/>
      <c r="T24" s="33"/>
      <c r="U24" s="57"/>
      <c r="V24" s="58"/>
      <c r="W24" s="58"/>
      <c r="X24" s="58"/>
      <c r="Y24" s="61" t="s">
        <v>29</v>
      </c>
    </row>
    <row r="25" spans="1:25" x14ac:dyDescent="0.2">
      <c r="A25" s="35"/>
      <c r="B25" s="193" t="s">
        <v>52</v>
      </c>
      <c r="C25" s="193"/>
      <c r="D25" s="193"/>
      <c r="E25" s="35"/>
      <c r="F25" s="193" t="s">
        <v>54</v>
      </c>
      <c r="G25" s="193"/>
      <c r="H25" s="193"/>
      <c r="I25" s="35"/>
      <c r="J25" s="193" t="s">
        <v>56</v>
      </c>
      <c r="K25" s="193"/>
      <c r="L25" s="193"/>
      <c r="M25" s="35"/>
      <c r="N25" s="193" t="s">
        <v>91</v>
      </c>
      <c r="O25" s="193"/>
      <c r="P25" s="193"/>
      <c r="Q25" s="35"/>
      <c r="R25" s="193" t="s">
        <v>95</v>
      </c>
      <c r="S25" s="193"/>
      <c r="T25" s="193"/>
      <c r="U25" s="60"/>
      <c r="V25" s="194" t="s">
        <v>58</v>
      </c>
      <c r="W25" s="194"/>
      <c r="X25" s="194"/>
      <c r="Y25" s="59"/>
    </row>
    <row r="26" spans="1:25" x14ac:dyDescent="0.2">
      <c r="A26" s="33" t="s">
        <v>59</v>
      </c>
      <c r="B26" s="56">
        <f>'Insert 2S Data File'!D63</f>
        <v>0</v>
      </c>
      <c r="C26" s="33" t="s">
        <v>62</v>
      </c>
      <c r="D26" s="69">
        <f>B26</f>
        <v>0</v>
      </c>
      <c r="E26" s="33" t="s">
        <v>60</v>
      </c>
      <c r="F26" s="56">
        <f>'Insert 2S Data File'!D64</f>
        <v>0</v>
      </c>
      <c r="G26" s="33" t="s">
        <v>63</v>
      </c>
      <c r="H26" s="69">
        <f>F26</f>
        <v>0</v>
      </c>
      <c r="I26" s="33" t="s">
        <v>61</v>
      </c>
      <c r="J26" s="56">
        <f>'Insert 2S Data File'!D65</f>
        <v>0</v>
      </c>
      <c r="K26" s="33" t="s">
        <v>64</v>
      </c>
      <c r="L26" s="69">
        <f>J26</f>
        <v>0</v>
      </c>
      <c r="M26" s="33" t="s">
        <v>43</v>
      </c>
      <c r="N26" s="56" t="e">
        <f>'Insert 2S Data File'!C71/'Insert 2S Data File'!B71</f>
        <v>#DIV/0!</v>
      </c>
      <c r="O26" s="33" t="s">
        <v>65</v>
      </c>
      <c r="P26" s="69" t="e">
        <f>3*(N28+N27+N26)</f>
        <v>#DIV/0!</v>
      </c>
      <c r="Q26" s="33" t="s">
        <v>43</v>
      </c>
      <c r="R26" s="56" t="e">
        <f>'Insert 2S Data File'!C79/'Insert 2S Data File'!B79</f>
        <v>#DIV/0!</v>
      </c>
      <c r="S26" s="33" t="s">
        <v>66</v>
      </c>
      <c r="T26" s="69" t="e">
        <f>3*(R28+R27+R26)</f>
        <v>#DIV/0!</v>
      </c>
      <c r="U26" s="58" t="s">
        <v>67</v>
      </c>
      <c r="V26" s="99">
        <f>(0.5*(L41+M41)/268-1)*10</f>
        <v>-10</v>
      </c>
      <c r="W26" s="58" t="s">
        <v>68</v>
      </c>
      <c r="X26" s="70">
        <f>L28/2</f>
        <v>0</v>
      </c>
      <c r="Y26" s="59"/>
    </row>
    <row r="27" spans="1:25" x14ac:dyDescent="0.2">
      <c r="A27" s="33"/>
      <c r="B27" s="34"/>
      <c r="C27" s="33" t="s">
        <v>74</v>
      </c>
      <c r="D27" s="69">
        <f>SQRT(D26)</f>
        <v>0</v>
      </c>
      <c r="E27" s="33"/>
      <c r="F27" s="34"/>
      <c r="G27" s="33" t="s">
        <v>74</v>
      </c>
      <c r="H27" s="69">
        <f>SQRT(H26)</f>
        <v>0</v>
      </c>
      <c r="I27" s="33"/>
      <c r="J27" s="34"/>
      <c r="K27" s="33" t="s">
        <v>74</v>
      </c>
      <c r="L27" s="69">
        <f>SQRT(L26)</f>
        <v>0</v>
      </c>
      <c r="M27" s="33" t="s">
        <v>44</v>
      </c>
      <c r="N27" s="56" t="e">
        <f>'Insert 2S Data File'!C70/'Insert 2S Data File'!B70</f>
        <v>#DIV/0!</v>
      </c>
      <c r="O27" s="33"/>
      <c r="P27" s="69"/>
      <c r="Q27" s="33" t="s">
        <v>44</v>
      </c>
      <c r="R27" s="56" t="e">
        <f>'Insert 2S Data File'!C78/'Insert 2S Data File'!B78</f>
        <v>#DIV/0!</v>
      </c>
      <c r="S27" s="33"/>
      <c r="T27" s="69"/>
      <c r="U27" s="58"/>
      <c r="V27" s="57"/>
      <c r="W27" s="58"/>
      <c r="X27" s="70">
        <f>IF(V26&lt;0,1.5,V26)</f>
        <v>1.5</v>
      </c>
      <c r="Y27" s="59"/>
    </row>
    <row r="28" spans="1:25" x14ac:dyDescent="0.2">
      <c r="A28" s="33"/>
      <c r="B28" s="34"/>
      <c r="C28" s="33" t="s">
        <v>62</v>
      </c>
      <c r="D28" s="69">
        <f>MIN(D26,D27)</f>
        <v>0</v>
      </c>
      <c r="E28" s="33"/>
      <c r="F28" s="34"/>
      <c r="G28" s="33" t="s">
        <v>63</v>
      </c>
      <c r="H28" s="69">
        <f>MIN(H26,H27)</f>
        <v>0</v>
      </c>
      <c r="I28" s="33"/>
      <c r="J28" s="34"/>
      <c r="K28" s="33" t="s">
        <v>40</v>
      </c>
      <c r="L28" s="69">
        <f>MIN(L26,L27)</f>
        <v>0</v>
      </c>
      <c r="M28" s="33" t="s">
        <v>45</v>
      </c>
      <c r="N28" s="56" t="e">
        <f>'Insert 2S Data File'!C72/'Insert 2S Data File'!B72</f>
        <v>#DIV/0!</v>
      </c>
      <c r="O28" s="33" t="s">
        <v>65</v>
      </c>
      <c r="P28" s="69" t="e">
        <f>IF(P26&lt;6.25, P26, 6.25)</f>
        <v>#DIV/0!</v>
      </c>
      <c r="Q28" s="33" t="s">
        <v>45</v>
      </c>
      <c r="R28" s="56" t="e">
        <f>'Insert 2S Data File'!C80/'Insert 2S Data File'!B80</f>
        <v>#DIV/0!</v>
      </c>
      <c r="S28" s="33" t="s">
        <v>66</v>
      </c>
      <c r="T28" s="69" t="e">
        <f>IF(T26&lt;6.25, T26, 6.25)</f>
        <v>#DIV/0!</v>
      </c>
      <c r="U28" s="58"/>
      <c r="V28" s="57"/>
      <c r="W28" s="58" t="s">
        <v>68</v>
      </c>
      <c r="X28" s="70">
        <f>MAX(X26,X27)</f>
        <v>1.5</v>
      </c>
      <c r="Y28" s="59"/>
    </row>
    <row r="29" spans="1:25" x14ac:dyDescent="0.2">
      <c r="A29" s="109"/>
      <c r="B29" s="37"/>
      <c r="C29" s="38"/>
      <c r="D29" s="109"/>
      <c r="E29" s="109"/>
      <c r="F29" s="37"/>
      <c r="G29" s="38"/>
      <c r="H29" s="109"/>
      <c r="I29" s="34"/>
      <c r="J29" s="33"/>
      <c r="K29" s="33"/>
      <c r="L29" s="33"/>
      <c r="M29" s="34"/>
      <c r="N29" s="33"/>
      <c r="O29" s="33"/>
      <c r="P29" s="33"/>
      <c r="Q29" s="34"/>
      <c r="R29" s="33"/>
      <c r="S29" s="33"/>
      <c r="T29" s="32"/>
      <c r="U29" s="59"/>
      <c r="V29" s="59"/>
      <c r="W29" s="59"/>
      <c r="X29" s="59"/>
      <c r="Y29" s="59"/>
    </row>
    <row r="30" spans="1:25" ht="15.75" x14ac:dyDescent="0.25">
      <c r="A30" s="9"/>
      <c r="B30" s="198" t="s">
        <v>19</v>
      </c>
      <c r="C30" s="198"/>
      <c r="D30" s="198"/>
      <c r="E30" s="198"/>
      <c r="F30" s="62"/>
      <c r="G30" s="198" t="s">
        <v>8</v>
      </c>
      <c r="H30" s="198"/>
      <c r="I30" s="198"/>
      <c r="J30" s="198"/>
      <c r="K30" s="46"/>
      <c r="L30" s="46"/>
      <c r="M30" s="46"/>
      <c r="N30" s="46"/>
      <c r="R30" s="63"/>
      <c r="S30" s="63" t="s">
        <v>75</v>
      </c>
      <c r="T30" s="64">
        <v>1</v>
      </c>
    </row>
    <row r="31" spans="1:25" x14ac:dyDescent="0.2">
      <c r="A31" s="9"/>
      <c r="B31" s="199" t="s">
        <v>9</v>
      </c>
      <c r="C31" s="199"/>
      <c r="D31" s="199" t="s">
        <v>0</v>
      </c>
      <c r="E31" s="199"/>
      <c r="F31" s="45"/>
      <c r="G31" s="199" t="s">
        <v>9</v>
      </c>
      <c r="H31" s="199"/>
      <c r="I31" s="199" t="s">
        <v>0</v>
      </c>
      <c r="J31" s="199"/>
      <c r="K31" s="46"/>
      <c r="L31" s="47"/>
      <c r="M31" s="45" t="s">
        <v>6</v>
      </c>
      <c r="N31" s="48"/>
    </row>
    <row r="32" spans="1:25" x14ac:dyDescent="0.2">
      <c r="A32" s="9"/>
      <c r="B32" s="45" t="s">
        <v>10</v>
      </c>
      <c r="C32" s="45" t="s">
        <v>11</v>
      </c>
      <c r="D32" s="45" t="s">
        <v>10</v>
      </c>
      <c r="E32" s="45" t="s">
        <v>11</v>
      </c>
      <c r="F32" s="45"/>
      <c r="G32" s="45" t="s">
        <v>10</v>
      </c>
      <c r="H32" s="45" t="s">
        <v>11</v>
      </c>
      <c r="I32" s="45" t="s">
        <v>10</v>
      </c>
      <c r="J32" s="45" t="s">
        <v>11</v>
      </c>
      <c r="K32" s="46"/>
      <c r="L32" s="49" t="s">
        <v>9</v>
      </c>
      <c r="M32" s="97">
        <f>'Insert 2S Data File'!J66</f>
        <v>0</v>
      </c>
      <c r="N32" s="96" t="e">
        <f>M32/M33</f>
        <v>#DIV/0!</v>
      </c>
    </row>
    <row r="33" spans="1:25" ht="15" x14ac:dyDescent="0.25">
      <c r="A33" s="9"/>
      <c r="B33" s="29" t="e">
        <f>AVERAGE(D12,H12,L12,P12)</f>
        <v>#DIV/0!</v>
      </c>
      <c r="C33" s="36" t="e">
        <f>AVERAGE(D23,H23,L23,P23,T23)</f>
        <v>#DIV/0!</v>
      </c>
      <c r="D33" s="29" t="e">
        <f>AVERAGE(D17,H17,L17,P17)</f>
        <v>#DIV/0!</v>
      </c>
      <c r="E33" s="36" t="e">
        <f>AVERAGE(D28,H28,L28,P28,T28)</f>
        <v>#DIV/0!</v>
      </c>
      <c r="F33" s="45"/>
      <c r="G33" s="50" t="e">
        <f>IF(B33&gt;0.1,1-NORMDIST(B33,1.6*2,0.6,TRUE),"")</f>
        <v>#DIV/0!</v>
      </c>
      <c r="H33" s="50" t="e">
        <f>IF(C33&gt;0.1,1-NORMDIST(C33,1.6*2,0.6,TRUE),"")</f>
        <v>#DIV/0!</v>
      </c>
      <c r="I33" s="50" t="e">
        <f>IF(D33&gt;0.1,1-NORMDIST(D33,1.6*2,0.6,TRUE),"")</f>
        <v>#DIV/0!</v>
      </c>
      <c r="J33" s="50" t="e">
        <f>IF(E33&gt;0.1,1-NORMDIST(E33,1.6*2,0.6,TRUE),"")</f>
        <v>#DIV/0!</v>
      </c>
      <c r="K33" s="46"/>
      <c r="L33" s="49" t="s">
        <v>0</v>
      </c>
      <c r="M33" s="97">
        <f>'Insert 2S Data File'!E66</f>
        <v>0</v>
      </c>
      <c r="N33" s="96" t="e">
        <f>M33/M32</f>
        <v>#DIV/0!</v>
      </c>
      <c r="Q33" s="27" t="s">
        <v>9</v>
      </c>
      <c r="R33" s="27" t="s">
        <v>0</v>
      </c>
    </row>
    <row r="34" spans="1:25" x14ac:dyDescent="0.2">
      <c r="A34" s="9"/>
      <c r="B34" s="46"/>
      <c r="C34" s="46"/>
      <c r="D34" s="46"/>
      <c r="E34" s="46"/>
      <c r="F34" s="46"/>
      <c r="G34" s="51" t="e">
        <f>IF(G33&lt;0.01,0.02,G33)</f>
        <v>#DIV/0!</v>
      </c>
      <c r="H34" s="51" t="e">
        <f>IF(H33&lt;0.05,0.05,H33)</f>
        <v>#DIV/0!</v>
      </c>
      <c r="I34" s="51" t="e">
        <f>IF(I33&lt;0.01,0.02,I33)</f>
        <v>#DIV/0!</v>
      </c>
      <c r="J34" s="51" t="e">
        <f>IF(J33&lt;0.05,0.05,J33)</f>
        <v>#DIV/0!</v>
      </c>
      <c r="K34" s="46"/>
      <c r="L34" s="46"/>
      <c r="M34" s="46"/>
      <c r="N34" s="46"/>
    </row>
    <row r="35" spans="1:25" ht="13.5" thickBot="1" x14ac:dyDescent="0.25">
      <c r="A35" s="197" t="s">
        <v>9</v>
      </c>
      <c r="B35" s="197"/>
      <c r="C35" s="197"/>
      <c r="D35" s="197"/>
      <c r="E35" s="197"/>
      <c r="F35" s="197"/>
      <c r="G35" s="197"/>
      <c r="H35" s="197"/>
      <c r="I35" s="197"/>
      <c r="K35" s="197" t="s">
        <v>0</v>
      </c>
      <c r="L35" s="197"/>
      <c r="M35" s="197"/>
      <c r="N35" s="197"/>
      <c r="O35" s="197"/>
      <c r="P35" s="197"/>
      <c r="Q35" s="197"/>
      <c r="R35" s="197"/>
      <c r="S35" s="197"/>
    </row>
    <row r="36" spans="1:25" ht="13.5" thickTop="1" x14ac:dyDescent="0.2">
      <c r="A36" s="3"/>
      <c r="B36" s="191" t="s">
        <v>26</v>
      </c>
      <c r="C36" s="191"/>
      <c r="D36" s="191" t="s">
        <v>30</v>
      </c>
      <c r="E36" s="191"/>
      <c r="F36" s="190" t="s">
        <v>12</v>
      </c>
      <c r="G36" s="190"/>
      <c r="H36" s="190" t="s">
        <v>31</v>
      </c>
      <c r="I36" s="190"/>
      <c r="K36" s="3"/>
      <c r="L36" s="200" t="s">
        <v>26</v>
      </c>
      <c r="M36" s="200"/>
      <c r="N36" s="200" t="s">
        <v>30</v>
      </c>
      <c r="O36" s="200"/>
      <c r="P36" s="201" t="s">
        <v>12</v>
      </c>
      <c r="Q36" s="201"/>
      <c r="R36" s="190" t="s">
        <v>31</v>
      </c>
      <c r="S36" s="190"/>
    </row>
    <row r="37" spans="1:25" x14ac:dyDescent="0.2">
      <c r="A37" s="3"/>
      <c r="B37" s="17" t="s">
        <v>20</v>
      </c>
      <c r="C37" s="17" t="s">
        <v>21</v>
      </c>
      <c r="D37" s="25" t="s">
        <v>20</v>
      </c>
      <c r="E37" s="25" t="s">
        <v>21</v>
      </c>
      <c r="F37" s="17" t="s">
        <v>20</v>
      </c>
      <c r="G37" s="17" t="s">
        <v>21</v>
      </c>
      <c r="H37" s="25" t="s">
        <v>20</v>
      </c>
      <c r="I37" s="25" t="s">
        <v>21</v>
      </c>
      <c r="K37" s="3"/>
      <c r="L37" s="25" t="s">
        <v>20</v>
      </c>
      <c r="M37" s="25" t="s">
        <v>21</v>
      </c>
      <c r="N37" s="25" t="s">
        <v>20</v>
      </c>
      <c r="O37" s="25" t="s">
        <v>21</v>
      </c>
      <c r="P37" s="25" t="s">
        <v>20</v>
      </c>
      <c r="Q37" s="25" t="s">
        <v>21</v>
      </c>
      <c r="S37" s="3"/>
    </row>
    <row r="38" spans="1:25" x14ac:dyDescent="0.2">
      <c r="A38" s="4"/>
      <c r="C38" s="15"/>
      <c r="K38" s="4"/>
      <c r="M38" s="22"/>
      <c r="S38" s="3"/>
    </row>
    <row r="39" spans="1:25" x14ac:dyDescent="0.2">
      <c r="A39" s="16" t="s">
        <v>22</v>
      </c>
      <c r="B39" s="19">
        <f>'Insert 2S Data File'!F75</f>
        <v>0</v>
      </c>
      <c r="C39" s="15">
        <f>'Insert 2S Data File'!F83</f>
        <v>0</v>
      </c>
      <c r="D39" s="19" t="e">
        <f>ABS(B40-B41)*268/B42</f>
        <v>#DIV/0!</v>
      </c>
      <c r="E39" s="19" t="e">
        <f>ABS(C40-C41)*268/C42</f>
        <v>#DIV/0!</v>
      </c>
      <c r="F39" s="15">
        <f>'Insert 2S Data File'!F71</f>
        <v>0</v>
      </c>
      <c r="G39" s="15">
        <f>'Insert 2S Data File'!F79</f>
        <v>0</v>
      </c>
      <c r="H39" s="19" t="e">
        <f>ABS(F40-F41)*268/F42</f>
        <v>#DIV/0!</v>
      </c>
      <c r="I39" s="19" t="e">
        <f>ABS(G40-G41)*268/G42</f>
        <v>#DIV/0!</v>
      </c>
      <c r="K39" s="23" t="s">
        <v>22</v>
      </c>
      <c r="L39" s="19">
        <f>'Insert 2S Data File'!B75</f>
        <v>0</v>
      </c>
      <c r="M39" s="55">
        <f>'Insert 2S Data File'!B83</f>
        <v>0</v>
      </c>
      <c r="N39" s="19" t="e">
        <f>ABS(L40-L41)*268/L42</f>
        <v>#DIV/0!</v>
      </c>
      <c r="O39" s="19" t="e">
        <f>ABS(M40-M41)*268/M42</f>
        <v>#DIV/0!</v>
      </c>
      <c r="P39" s="55">
        <f>'Insert 2S Data File'!B71</f>
        <v>0</v>
      </c>
      <c r="Q39" s="55">
        <f>'Insert 2S Data File'!B79</f>
        <v>0</v>
      </c>
      <c r="R39" s="19" t="e">
        <f>ABS(P40-P41)*268/P42</f>
        <v>#DIV/0!</v>
      </c>
      <c r="S39" s="19" t="e">
        <f>ABS(Q40-Q41)*268/Q42</f>
        <v>#DIV/0!</v>
      </c>
      <c r="U39">
        <f>C1</f>
        <v>0</v>
      </c>
    </row>
    <row r="40" spans="1:25" x14ac:dyDescent="0.2">
      <c r="A40" s="16" t="s">
        <v>23</v>
      </c>
      <c r="B40" s="19">
        <f>'Insert 2S Data File'!F74</f>
        <v>0</v>
      </c>
      <c r="C40" s="15">
        <f>'Insert 2S Data File'!F82</f>
        <v>0</v>
      </c>
      <c r="D40" s="3" t="e">
        <f>ABS(B39-B40)*268/B42</f>
        <v>#DIV/0!</v>
      </c>
      <c r="E40" s="3" t="e">
        <f>ABS(C39-C40)*268/C42</f>
        <v>#DIV/0!</v>
      </c>
      <c r="F40" s="15">
        <f>'Insert 2S Data File'!F70</f>
        <v>0</v>
      </c>
      <c r="G40" s="15">
        <f>'Insert 2S Data File'!F78</f>
        <v>0</v>
      </c>
      <c r="H40" s="3" t="e">
        <f>ABS(F39-F40)*268/F42</f>
        <v>#DIV/0!</v>
      </c>
      <c r="I40" s="3" t="e">
        <f>ABS(G39-G40)*268/G42</f>
        <v>#DIV/0!</v>
      </c>
      <c r="K40" s="23" t="s">
        <v>23</v>
      </c>
      <c r="L40" s="19">
        <f>'Insert 2S Data File'!B74</f>
        <v>0</v>
      </c>
      <c r="M40" s="55">
        <f>'Insert 2S Data File'!B82</f>
        <v>0</v>
      </c>
      <c r="N40" s="3" t="e">
        <f>ABS(L39-L40)*268/L42</f>
        <v>#DIV/0!</v>
      </c>
      <c r="O40" s="3" t="e">
        <f>ABS(M39-M40)*268/M42</f>
        <v>#DIV/0!</v>
      </c>
      <c r="P40" s="55">
        <f>'Insert 2S Data File'!B70</f>
        <v>0</v>
      </c>
      <c r="Q40" s="55">
        <f>'Insert 2S Data File'!B78</f>
        <v>0</v>
      </c>
      <c r="R40" s="3" t="e">
        <f>ABS(P39-P40)*268/P42</f>
        <v>#DIV/0!</v>
      </c>
      <c r="S40" s="3" t="e">
        <f>ABS(Q39-Q40)*268/Q42</f>
        <v>#DIV/0!</v>
      </c>
      <c r="U40" s="115">
        <f>C4</f>
        <v>0</v>
      </c>
      <c r="W40">
        <v>50</v>
      </c>
    </row>
    <row r="41" spans="1:25" x14ac:dyDescent="0.2">
      <c r="A41" s="10" t="s">
        <v>24</v>
      </c>
      <c r="B41" s="19">
        <f>'Insert 2S Data File'!F76</f>
        <v>0</v>
      </c>
      <c r="C41" s="15">
        <f>'Insert 2S Data File'!F84</f>
        <v>0</v>
      </c>
      <c r="D41" s="3" t="e">
        <f>ABS(B39-B41)*268/B42</f>
        <v>#DIV/0!</v>
      </c>
      <c r="E41" s="3" t="e">
        <f>ABS(C39-C41)*268/C42</f>
        <v>#DIV/0!</v>
      </c>
      <c r="F41" s="15">
        <f>'Insert 2S Data File'!F72</f>
        <v>0</v>
      </c>
      <c r="G41" s="15">
        <f>'Insert 2S Data File'!F80</f>
        <v>0</v>
      </c>
      <c r="H41" s="3" t="e">
        <f>ABS(F39-F41)*268/F42</f>
        <v>#DIV/0!</v>
      </c>
      <c r="I41" s="3" t="e">
        <f>ABS(G39-G41)*268/G42</f>
        <v>#DIV/0!</v>
      </c>
      <c r="K41" s="10" t="s">
        <v>24</v>
      </c>
      <c r="L41" s="19">
        <f>'Insert 2S Data File'!B76</f>
        <v>0</v>
      </c>
      <c r="M41" s="55">
        <f>'Insert 2S Data File'!B84</f>
        <v>0</v>
      </c>
      <c r="N41" s="3" t="e">
        <f>ABS(L39-L41)*268/L42</f>
        <v>#DIV/0!</v>
      </c>
      <c r="O41" s="3" t="e">
        <f>ABS(M39-M41)*268/M42</f>
        <v>#DIV/0!</v>
      </c>
      <c r="P41" s="55">
        <f>'Insert 2S Data File'!B72</f>
        <v>0</v>
      </c>
      <c r="Q41" s="55">
        <f>'Insert 2S Data File'!B80</f>
        <v>0</v>
      </c>
      <c r="R41" s="3" t="e">
        <f>ABS(P39-P41)*268/P42</f>
        <v>#DIV/0!</v>
      </c>
      <c r="S41" s="3" t="e">
        <f>ABS(Q39-Q41)*268/Q42</f>
        <v>#DIV/0!</v>
      </c>
      <c r="U41" s="6">
        <f>C6</f>
        <v>0</v>
      </c>
      <c r="W41">
        <v>48</v>
      </c>
    </row>
    <row r="42" spans="1:25" x14ac:dyDescent="0.2">
      <c r="A42" s="20" t="s">
        <v>25</v>
      </c>
      <c r="B42" s="21">
        <f t="shared" ref="B42:G42" si="0">AVERAGE(B39:B41)</f>
        <v>0</v>
      </c>
      <c r="C42" s="21">
        <f t="shared" si="0"/>
        <v>0</v>
      </c>
      <c r="D42" s="21" t="e">
        <f>AVERAGE(D39:D41)</f>
        <v>#DIV/0!</v>
      </c>
      <c r="E42" s="21" t="e">
        <f t="shared" si="0"/>
        <v>#DIV/0!</v>
      </c>
      <c r="F42" s="21">
        <f t="shared" si="0"/>
        <v>0</v>
      </c>
      <c r="G42" s="21">
        <f t="shared" si="0"/>
        <v>0</v>
      </c>
      <c r="H42" s="21" t="e">
        <f>AVERAGE(H39:H41)</f>
        <v>#DIV/0!</v>
      </c>
      <c r="I42" s="21" t="e">
        <f>AVERAGE(I39:I41)</f>
        <v>#DIV/0!</v>
      </c>
      <c r="K42" s="20" t="s">
        <v>25</v>
      </c>
      <c r="L42" s="21">
        <f t="shared" ref="L42:Q42" si="1">AVERAGE(L39:L41)</f>
        <v>0</v>
      </c>
      <c r="M42" s="21">
        <f t="shared" si="1"/>
        <v>0</v>
      </c>
      <c r="N42" s="21" t="e">
        <f t="shared" si="1"/>
        <v>#DIV/0!</v>
      </c>
      <c r="O42" s="21" t="e">
        <f t="shared" si="1"/>
        <v>#DIV/0!</v>
      </c>
      <c r="P42" s="21">
        <f>AVERAGE(P39:P41)</f>
        <v>0</v>
      </c>
      <c r="Q42" s="21">
        <f t="shared" si="1"/>
        <v>0</v>
      </c>
      <c r="R42" s="21" t="e">
        <f>AVERAGE(R39:R41)</f>
        <v>#DIV/0!</v>
      </c>
      <c r="S42" s="21" t="e">
        <f>AVERAGE(S39:S41)</f>
        <v>#DIV/0!</v>
      </c>
      <c r="U42" s="92">
        <f>C7</f>
        <v>0</v>
      </c>
      <c r="V42">
        <f>D7</f>
        <v>0</v>
      </c>
    </row>
    <row r="43" spans="1:25" x14ac:dyDescent="0.2">
      <c r="M43" s="22"/>
      <c r="N43" s="22"/>
      <c r="O43" s="22"/>
      <c r="P43" s="22"/>
      <c r="Q43" s="1"/>
      <c r="S43" s="1"/>
    </row>
    <row r="44" spans="1:25" x14ac:dyDescent="0.2">
      <c r="A44" s="191" t="s">
        <v>27</v>
      </c>
      <c r="B44" s="191"/>
      <c r="C44" s="191"/>
      <c r="D44" s="12"/>
      <c r="E44" s="191" t="s">
        <v>32</v>
      </c>
      <c r="F44" s="191"/>
      <c r="G44" s="191"/>
      <c r="I44" s="190" t="s">
        <v>28</v>
      </c>
      <c r="J44" s="190"/>
      <c r="K44" s="190"/>
      <c r="M44" s="190" t="s">
        <v>33</v>
      </c>
      <c r="N44" s="190"/>
      <c r="O44" s="190"/>
      <c r="P44" s="26"/>
      <c r="R44" s="187" t="s">
        <v>34</v>
      </c>
      <c r="S44" s="187"/>
      <c r="T44" s="187"/>
      <c r="U44" s="187"/>
      <c r="V44" s="187"/>
      <c r="W44" s="187"/>
      <c r="X44" s="187"/>
      <c r="Y44" s="187"/>
    </row>
    <row r="45" spans="1:25" x14ac:dyDescent="0.2">
      <c r="A45" s="12"/>
      <c r="B45" s="27" t="s">
        <v>9</v>
      </c>
      <c r="C45" s="27" t="s">
        <v>0</v>
      </c>
      <c r="D45" s="12"/>
      <c r="E45" s="12"/>
      <c r="F45" s="27" t="s">
        <v>0</v>
      </c>
      <c r="G45" s="27" t="s">
        <v>9</v>
      </c>
      <c r="H45" s="12"/>
      <c r="I45" s="12"/>
      <c r="J45" s="27" t="s">
        <v>9</v>
      </c>
      <c r="K45" s="27" t="s">
        <v>0</v>
      </c>
      <c r="M45" s="12"/>
      <c r="N45" s="27" t="s">
        <v>9</v>
      </c>
      <c r="O45" s="27" t="s">
        <v>0</v>
      </c>
      <c r="R45" s="190" t="s">
        <v>31</v>
      </c>
      <c r="S45" s="190"/>
      <c r="T45" s="190" t="s">
        <v>31</v>
      </c>
      <c r="U45" s="190"/>
      <c r="V45" s="191" t="s">
        <v>30</v>
      </c>
      <c r="W45" s="191"/>
      <c r="X45" s="191" t="s">
        <v>30</v>
      </c>
      <c r="Y45" s="191"/>
    </row>
    <row r="46" spans="1:25" ht="15" x14ac:dyDescent="0.25">
      <c r="A46" s="18" t="s">
        <v>20</v>
      </c>
      <c r="B46" s="13" t="str">
        <f>IF(B42&gt;50,1-NORMDIST(B42,268*2,86,TRUE),"")</f>
        <v/>
      </c>
      <c r="C46" s="13" t="str">
        <f>IF(L42&gt;50,1-NORMDIST(L42,268*2,86,TRUE),"")</f>
        <v/>
      </c>
      <c r="D46" s="12"/>
      <c r="E46" s="18" t="s">
        <v>20</v>
      </c>
      <c r="F46" s="13" t="e">
        <f>IF(D42&gt;0.1,1-NORMDIST(D42,30*2,20,TRUE),"")</f>
        <v>#DIV/0!</v>
      </c>
      <c r="G46" s="13" t="e">
        <f>IF(N42&gt;1,1-NORMDIST(N42,30*2,20,TRUE),"")</f>
        <v>#DIV/0!</v>
      </c>
      <c r="H46" s="12"/>
      <c r="I46" s="18" t="s">
        <v>20</v>
      </c>
      <c r="J46" s="13" t="str">
        <f>IF(F42&gt;0.1,1-NORMDIST(F42,297*2,82,TRUE),"")</f>
        <v/>
      </c>
      <c r="K46" s="13" t="str">
        <f>IF(P42&gt;1,1-NORMDIST(P42,297*2,82,TRUE),"")</f>
        <v/>
      </c>
      <c r="M46" s="27" t="s">
        <v>20</v>
      </c>
      <c r="N46" s="13" t="e">
        <f>IF(H42&gt;0.1,1-NORMDIST(H42,30*2,20,TRUE),"")</f>
        <v>#DIV/0!</v>
      </c>
      <c r="O46" s="13" t="e">
        <f>IF(R42&gt;1,1-NORMDIST(R42,30*2,20,TRUE),"")</f>
        <v>#DIV/0!</v>
      </c>
      <c r="R46" s="27" t="s">
        <v>9</v>
      </c>
      <c r="S46" s="27" t="s">
        <v>0</v>
      </c>
      <c r="T46" s="27" t="s">
        <v>9</v>
      </c>
      <c r="U46" s="27" t="s">
        <v>0</v>
      </c>
      <c r="V46" s="27" t="s">
        <v>9</v>
      </c>
      <c r="W46" s="27" t="s">
        <v>0</v>
      </c>
      <c r="X46" s="27" t="s">
        <v>9</v>
      </c>
      <c r="Y46" s="27" t="s">
        <v>0</v>
      </c>
    </row>
    <row r="47" spans="1:25" ht="15" x14ac:dyDescent="0.25">
      <c r="A47" s="18" t="s">
        <v>21</v>
      </c>
      <c r="B47" s="13" t="str">
        <f>IF(C42&gt;50,1-NORMDIST(C42,268*2,175,TRUE),"")</f>
        <v/>
      </c>
      <c r="C47" s="13" t="str">
        <f>IF(M42&gt;50,1-NORMDIST(M42,268*2,175,TRUE),"")</f>
        <v/>
      </c>
      <c r="D47" s="12"/>
      <c r="E47" s="18" t="s">
        <v>21</v>
      </c>
      <c r="F47" s="13" t="e">
        <f>IF(E42&gt;0.001,1-NORMDIST(E42,30*2,20,TRUE),"")</f>
        <v>#DIV/0!</v>
      </c>
      <c r="G47" s="13" t="e">
        <f>IF(O42&gt;1,1-NORMDIST(O42,30*2,20,TRUE),"")</f>
        <v>#DIV/0!</v>
      </c>
      <c r="H47" s="12"/>
      <c r="I47" s="18" t="s">
        <v>21</v>
      </c>
      <c r="J47" s="13" t="str">
        <f>IF(G42&gt;0.1,1-NORMDIST(G42,250*2,175,TRUE),"")</f>
        <v/>
      </c>
      <c r="K47" s="13" t="str">
        <f>IF(Q42&gt;1,1-NORMDIST(Q42,250*2,175,TRUE),"")</f>
        <v/>
      </c>
      <c r="M47" s="27" t="s">
        <v>21</v>
      </c>
      <c r="N47" s="13" t="e">
        <f>IF(I42&gt;0.001,1-NORMDIST(I42,30*2,20,TRUE),"")</f>
        <v>#DIV/0!</v>
      </c>
      <c r="O47" s="13" t="e">
        <f>IF(S42&gt;1,1-NORMDIST(S42,30*2,20,TRUE),"")</f>
        <v>#DIV/0!</v>
      </c>
      <c r="Q47" s="27"/>
      <c r="R47" s="3" t="e">
        <f>H42</f>
        <v>#DIV/0!</v>
      </c>
      <c r="S47" s="3" t="e">
        <f>R42</f>
        <v>#DIV/0!</v>
      </c>
      <c r="T47" s="113" t="e">
        <f>'mTBI calculations 3S'!H41</f>
        <v>#DIV/0!</v>
      </c>
      <c r="U47" s="113" t="e">
        <f>'mTBI calculations 3S'!R41</f>
        <v>#DIV/0!</v>
      </c>
      <c r="V47" s="149" t="e">
        <f>D42</f>
        <v>#DIV/0!</v>
      </c>
      <c r="W47" s="149" t="e">
        <f>N42</f>
        <v>#DIV/0!</v>
      </c>
      <c r="X47" s="153" t="e">
        <f>'mTBI calculations 3S'!D41</f>
        <v>#DIV/0!</v>
      </c>
      <c r="Y47" s="153" t="e">
        <f>'mTBI calculations 3S'!N41</f>
        <v>#DIV/0!</v>
      </c>
    </row>
    <row r="48" spans="1:25" x14ac:dyDescent="0.2">
      <c r="Q48" s="27"/>
      <c r="U48" s="12"/>
      <c r="V48" s="12"/>
      <c r="W48" s="12"/>
    </row>
    <row r="49" spans="1:25" ht="15" x14ac:dyDescent="0.25">
      <c r="B49" s="14" t="str">
        <f>IF(B46&lt;0.01,0.01,B46)</f>
        <v/>
      </c>
      <c r="C49" s="14" t="str">
        <f>IF(C46&lt;0.01,0.01,C46)</f>
        <v/>
      </c>
      <c r="F49" s="14" t="e">
        <f>IF(F46&lt;0.01,0.01,F46)</f>
        <v>#DIV/0!</v>
      </c>
      <c r="G49" s="14" t="e">
        <f>IF(G46&lt;0.01,0.01,G46)</f>
        <v>#DIV/0!</v>
      </c>
      <c r="J49" s="14" t="str">
        <f>IF(J46&lt;0.01,0.01,J46)</f>
        <v/>
      </c>
      <c r="K49" s="14" t="str">
        <f>IF(K46&lt;0.01,0.01,K46)</f>
        <v/>
      </c>
      <c r="N49" s="14" t="e">
        <f>IF(N46&lt;0.01,0.01,N46)</f>
        <v>#DIV/0!</v>
      </c>
      <c r="O49" s="14" t="e">
        <f>IF(O46&lt;0.01,0.01,O46)</f>
        <v>#DIV/0!</v>
      </c>
      <c r="R49" s="13" t="e">
        <f>IF(R47&gt;0.05,1-NORMDIST(R47,W40*2,W41,TRUE),"")</f>
        <v>#DIV/0!</v>
      </c>
      <c r="S49" s="13" t="e">
        <f>IF(S47&gt;0.5,1-NORMDIST(S47,W40*2,W41,TRUE),"")</f>
        <v>#DIV/0!</v>
      </c>
      <c r="T49" s="13" t="e">
        <f>IF(T47&gt;0.5,1-NORMDIST(T47,W40*2,W41,TRUE),"")</f>
        <v>#DIV/0!</v>
      </c>
      <c r="U49" s="13" t="e">
        <f>IF(U47&gt;0.5,1-NORMDIST(U47,W40*2,W41,TRUE),"")</f>
        <v>#DIV/0!</v>
      </c>
      <c r="V49" s="13" t="e">
        <f>IF(V47&gt;0.5,1-NORMDIST(V47,W40*2,W41,TRUE),"")</f>
        <v>#DIV/0!</v>
      </c>
      <c r="W49" s="13" t="e">
        <f>IF(W47&gt;0.5,1-NORMDIST(W47,W40*2,W41,TRUE),"")</f>
        <v>#DIV/0!</v>
      </c>
      <c r="X49" s="13" t="e">
        <f>IF(X47&gt;0.5,1-NORMDIST(X47,W40*2,W41,TRUE),"")</f>
        <v>#DIV/0!</v>
      </c>
      <c r="Y49" s="13" t="e">
        <f>IF(Y47&gt;0.5,1-NORMDIST(Y47,W40*2,W41,TRUE),"")</f>
        <v>#DIV/0!</v>
      </c>
    </row>
    <row r="50" spans="1:25" x14ac:dyDescent="0.2">
      <c r="B50" s="14" t="str">
        <f>IF(B47&lt;0.01,0.01,B47)</f>
        <v/>
      </c>
      <c r="C50" s="14" t="str">
        <f>IF(C47&lt;0.01,0.01,C47)</f>
        <v/>
      </c>
      <c r="F50" s="14" t="e">
        <f>IF(F47&lt;0.01,0.01,F47)</f>
        <v>#DIV/0!</v>
      </c>
      <c r="G50" s="14" t="e">
        <f>IF(G47&lt;0.01,0.01,G47)</f>
        <v>#DIV/0!</v>
      </c>
      <c r="J50" s="14" t="str">
        <f>IF(J47&lt;0.01,0.01,J47)</f>
        <v/>
      </c>
      <c r="K50" s="14" t="str">
        <f>IF(K47&lt;0.01,0.01,K47)</f>
        <v/>
      </c>
      <c r="N50" s="14" t="e">
        <f>IF(N47&lt;0.01,0.01,N47)</f>
        <v>#DIV/0!</v>
      </c>
      <c r="O50" s="14" t="e">
        <f>IF(O47&lt;0.01,0.01,O47)</f>
        <v>#DIV/0!</v>
      </c>
      <c r="Q50" s="2"/>
      <c r="R50" s="161" t="e">
        <f>IF(R49&lt;0.01,0.01,R49)</f>
        <v>#DIV/0!</v>
      </c>
      <c r="S50" s="161" t="e">
        <f t="shared" ref="S50:U50" si="2">IF(S49&lt;0.01,0.01,S49)</f>
        <v>#DIV/0!</v>
      </c>
      <c r="T50" s="161" t="e">
        <f t="shared" si="2"/>
        <v>#DIV/0!</v>
      </c>
      <c r="U50" s="161" t="e">
        <f t="shared" si="2"/>
        <v>#DIV/0!</v>
      </c>
      <c r="V50" s="14" t="e">
        <f>IF(V49&lt;0.01,0.01,V49)</f>
        <v>#DIV/0!</v>
      </c>
      <c r="W50" s="14" t="e">
        <f>IF(W49&lt;0.01,0.01,W49)</f>
        <v>#DIV/0!</v>
      </c>
      <c r="X50" s="14" t="e">
        <f>IF(X49&lt;0.01,0.01,X49)</f>
        <v>#DIV/0!</v>
      </c>
      <c r="Y50" s="14" t="e">
        <f>IF(Y49&lt;0.01,0.01,Y49)</f>
        <v>#DIV/0!</v>
      </c>
    </row>
    <row r="51" spans="1:25" x14ac:dyDescent="0.2">
      <c r="Q51" s="2"/>
      <c r="R51" s="31"/>
      <c r="S51" s="31"/>
      <c r="U51" s="12"/>
      <c r="V51" s="12"/>
      <c r="W51" s="12"/>
    </row>
    <row r="52" spans="1:25" x14ac:dyDescent="0.2">
      <c r="B52" s="89" t="e">
        <f>AVERAGE(B49:B50)</f>
        <v>#DIV/0!</v>
      </c>
      <c r="C52" s="89" t="e">
        <f>AVERAGE(C49:C50)</f>
        <v>#DIV/0!</v>
      </c>
      <c r="F52" s="89" t="e">
        <f>AVERAGE(F49:F50)</f>
        <v>#DIV/0!</v>
      </c>
      <c r="G52" s="89" t="e">
        <f>AVERAGE(G49:G50)</f>
        <v>#DIV/0!</v>
      </c>
      <c r="J52" s="89" t="e">
        <f>AVERAGE(J49:J50)</f>
        <v>#DIV/0!</v>
      </c>
      <c r="K52" s="89" t="e">
        <f>AVERAGE(K49:K50)</f>
        <v>#DIV/0!</v>
      </c>
      <c r="N52" s="89" t="e">
        <f>AVERAGE(N49:N50)</f>
        <v>#DIV/0!</v>
      </c>
      <c r="O52" s="89" t="e">
        <f>AVERAGE(O49:O50)</f>
        <v>#DIV/0!</v>
      </c>
      <c r="R52" s="188" t="s">
        <v>131</v>
      </c>
      <c r="S52" s="188"/>
      <c r="T52" s="189" t="s">
        <v>132</v>
      </c>
      <c r="U52" s="189"/>
      <c r="V52" s="188" t="s">
        <v>131</v>
      </c>
      <c r="W52" s="188"/>
      <c r="X52" s="189" t="s">
        <v>132</v>
      </c>
      <c r="Y52" s="189"/>
    </row>
    <row r="54" spans="1:25" ht="15" x14ac:dyDescent="0.25">
      <c r="D54" s="134" t="s">
        <v>81</v>
      </c>
      <c r="E54" s="133">
        <f>'Insert 2S Data File'!J66</f>
        <v>0</v>
      </c>
      <c r="F54" s="133">
        <f>'Insert 3S Data File'!J66</f>
        <v>0</v>
      </c>
      <c r="G54" s="131"/>
      <c r="H54" s="131"/>
      <c r="I54" s="133">
        <f>'Insert 2S Data File'!E66</f>
        <v>0</v>
      </c>
      <c r="J54" s="133">
        <f>'Insert 3S Data File'!E66</f>
        <v>0</v>
      </c>
      <c r="K54" s="132" t="s">
        <v>96</v>
      </c>
      <c r="N54" s="13"/>
      <c r="O54" s="13"/>
      <c r="P54" s="13"/>
      <c r="Q54" s="13"/>
      <c r="R54" s="13"/>
      <c r="S54" s="13"/>
      <c r="T54" s="13"/>
    </row>
    <row r="55" spans="1:25" x14ac:dyDescent="0.2">
      <c r="A55" s="2" t="s">
        <v>98</v>
      </c>
      <c r="D55" s="134" t="s">
        <v>109</v>
      </c>
      <c r="E55" s="130">
        <f>F42</f>
        <v>0</v>
      </c>
      <c r="F55" s="130">
        <f>'mTBI calculations 3S'!F41</f>
        <v>0</v>
      </c>
      <c r="G55" s="130"/>
      <c r="H55" s="130"/>
      <c r="I55" s="130">
        <f>P42</f>
        <v>0</v>
      </c>
      <c r="J55" s="130">
        <f>'mTBI calculations 3S'!P41</f>
        <v>0</v>
      </c>
      <c r="K55" s="131"/>
      <c r="N55" s="2" t="s">
        <v>156</v>
      </c>
      <c r="R55" s="186" t="s">
        <v>153</v>
      </c>
      <c r="S55" s="186"/>
      <c r="T55" s="186"/>
      <c r="U55" s="186"/>
      <c r="W55" s="192" t="s">
        <v>137</v>
      </c>
      <c r="X55" s="192"/>
    </row>
    <row r="56" spans="1:25" x14ac:dyDescent="0.2">
      <c r="M56" s="27" t="s">
        <v>9</v>
      </c>
      <c r="N56" s="27" t="s">
        <v>0</v>
      </c>
      <c r="O56" s="27" t="s">
        <v>9</v>
      </c>
      <c r="P56" s="27" t="s">
        <v>0</v>
      </c>
      <c r="S56" s="27" t="s">
        <v>9</v>
      </c>
      <c r="T56" s="27" t="s">
        <v>0</v>
      </c>
      <c r="V56" s="148">
        <v>268</v>
      </c>
      <c r="W56" s="90">
        <v>268</v>
      </c>
      <c r="X56" s="90">
        <v>268</v>
      </c>
      <c r="Y56" s="148">
        <v>268</v>
      </c>
    </row>
    <row r="57" spans="1:25" x14ac:dyDescent="0.2">
      <c r="B57" s="186" t="s">
        <v>9</v>
      </c>
      <c r="C57" s="186"/>
      <c r="F57" s="186" t="s">
        <v>0</v>
      </c>
      <c r="G57" s="186"/>
      <c r="I57" s="12"/>
      <c r="J57" s="12"/>
      <c r="K57" s="12"/>
      <c r="L57" s="12"/>
      <c r="M57" s="12"/>
      <c r="N57" s="12"/>
      <c r="O57" s="12"/>
      <c r="P57" s="12"/>
      <c r="R57" s="171" t="s">
        <v>148</v>
      </c>
      <c r="S57" s="12" t="b">
        <f>AND(B42&gt;V60,B42&lt;V59)</f>
        <v>0</v>
      </c>
      <c r="T57" s="12" t="b">
        <f>AND(L42&gt;V60,L42&lt;V59)</f>
        <v>0</v>
      </c>
      <c r="V57" s="90"/>
      <c r="W57" s="148" t="s">
        <v>9</v>
      </c>
      <c r="X57" s="148" t="s">
        <v>0</v>
      </c>
      <c r="Y57" s="90"/>
    </row>
    <row r="58" spans="1:25" x14ac:dyDescent="0.2">
      <c r="B58" s="2" t="s">
        <v>99</v>
      </c>
      <c r="C58" s="2" t="s">
        <v>100</v>
      </c>
      <c r="D58" s="124" t="s">
        <v>104</v>
      </c>
      <c r="F58" s="2" t="s">
        <v>99</v>
      </c>
      <c r="G58" s="2" t="s">
        <v>100</v>
      </c>
      <c r="H58" s="124" t="s">
        <v>104</v>
      </c>
      <c r="I58" s="12"/>
      <c r="J58" s="12"/>
      <c r="K58" s="12"/>
      <c r="L58" s="12"/>
      <c r="M58" s="164" t="e">
        <f>AVERAGE(R50,V50,V50)</f>
        <v>#DIV/0!</v>
      </c>
      <c r="N58" s="164" t="e">
        <f>AVERAGE(S50,W50,W50)</f>
        <v>#DIV/0!</v>
      </c>
      <c r="O58" s="164" t="e">
        <f>AVERAGE(T50,X50,X50)</f>
        <v>#DIV/0!</v>
      </c>
      <c r="P58" s="164" t="e">
        <f>AVERAGE(U50,Y50,Y50)</f>
        <v>#DIV/0!</v>
      </c>
      <c r="R58" s="171" t="s">
        <v>149</v>
      </c>
      <c r="S58" s="12" t="b">
        <f>AND(B42&lt;V60)</f>
        <v>1</v>
      </c>
      <c r="T58" s="12" t="b">
        <f>AND(L42&lt;V60)</f>
        <v>1</v>
      </c>
    </row>
    <row r="59" spans="1:25" ht="15" x14ac:dyDescent="0.25">
      <c r="A59" s="124" t="s">
        <v>101</v>
      </c>
      <c r="B59" s="90">
        <f>'Insert 2S Data File'!F75</f>
        <v>0</v>
      </c>
      <c r="C59" s="90">
        <f>'Insert 3S Data File'!F75</f>
        <v>0</v>
      </c>
      <c r="D59" s="90">
        <f>C59-B59</f>
        <v>0</v>
      </c>
      <c r="E59" s="90"/>
      <c r="F59" s="90">
        <f>'Insert 2S Data File'!B75</f>
        <v>0</v>
      </c>
      <c r="G59" s="90">
        <f>'Insert 3S Data File'!B75</f>
        <v>0</v>
      </c>
      <c r="H59" s="90">
        <f>G59-F59</f>
        <v>0</v>
      </c>
      <c r="J59" s="27"/>
      <c r="K59" s="13"/>
      <c r="L59" s="13"/>
      <c r="M59" s="27"/>
      <c r="N59" s="13"/>
      <c r="O59" s="13"/>
      <c r="R59" s="171" t="s">
        <v>150</v>
      </c>
      <c r="S59" s="12" t="b">
        <f>AND(B42&gt;V59)</f>
        <v>0</v>
      </c>
      <c r="T59" s="12" t="b">
        <f>AND(L42&gt;V59)</f>
        <v>0</v>
      </c>
      <c r="V59" s="19">
        <f>V56+W41</f>
        <v>316</v>
      </c>
      <c r="W59" s="19">
        <f>V59</f>
        <v>316</v>
      </c>
      <c r="X59" s="19">
        <f>V59</f>
        <v>316</v>
      </c>
      <c r="Y59" s="19">
        <f>V59</f>
        <v>316</v>
      </c>
    </row>
    <row r="60" spans="1:25" ht="15" x14ac:dyDescent="0.25">
      <c r="A60" s="124" t="s">
        <v>102</v>
      </c>
      <c r="B60" s="90">
        <f>'Insert 2S Data File'!F74</f>
        <v>0</v>
      </c>
      <c r="C60" s="90">
        <f>'Insert 3S Data File'!F74</f>
        <v>0</v>
      </c>
      <c r="D60" s="90">
        <f>C60-B60</f>
        <v>0</v>
      </c>
      <c r="E60" s="90"/>
      <c r="F60" s="90">
        <f>'Insert 2S Data File'!B74</f>
        <v>0</v>
      </c>
      <c r="G60" s="90">
        <f>'Insert 3S Data File'!B74</f>
        <v>0</v>
      </c>
      <c r="H60" s="90">
        <f>G60-F60</f>
        <v>0</v>
      </c>
      <c r="J60" s="27"/>
      <c r="K60" s="13"/>
      <c r="L60" s="13"/>
      <c r="M60" s="188" t="s">
        <v>131</v>
      </c>
      <c r="N60" s="188"/>
      <c r="O60" s="189" t="s">
        <v>132</v>
      </c>
      <c r="P60" s="189"/>
      <c r="V60" s="156">
        <f>V56-W41</f>
        <v>220</v>
      </c>
      <c r="W60" s="19">
        <f>V60</f>
        <v>220</v>
      </c>
      <c r="X60" s="19">
        <f>V60</f>
        <v>220</v>
      </c>
      <c r="Y60" s="19">
        <f>V60</f>
        <v>220</v>
      </c>
    </row>
    <row r="61" spans="1:25" x14ac:dyDescent="0.2">
      <c r="A61" s="124" t="s">
        <v>103</v>
      </c>
      <c r="B61" s="90">
        <f>'Insert 2S Data File'!F76</f>
        <v>0</v>
      </c>
      <c r="C61" s="90">
        <f>'Insert 3S Data File'!F76</f>
        <v>0</v>
      </c>
      <c r="D61" s="90">
        <f>C61-B61</f>
        <v>0</v>
      </c>
      <c r="F61" s="90">
        <f>'Insert 2S Data File'!B76</f>
        <v>0</v>
      </c>
      <c r="G61" s="90">
        <f>'Insert 3S Data File'!B76</f>
        <v>0</v>
      </c>
      <c r="H61" s="90">
        <f>G61-F61</f>
        <v>0</v>
      </c>
      <c r="V61" s="24"/>
      <c r="W61" s="157"/>
      <c r="X61" s="157"/>
    </row>
    <row r="62" spans="1:25" x14ac:dyDescent="0.2">
      <c r="E62" s="3"/>
      <c r="K62" s="14"/>
      <c r="L62" s="14"/>
      <c r="O62" s="14"/>
      <c r="P62" s="14"/>
      <c r="S62" s="14"/>
      <c r="T62" s="14"/>
      <c r="V62" s="24"/>
      <c r="W62" s="151"/>
      <c r="X62" s="151"/>
    </row>
    <row r="63" spans="1:25" x14ac:dyDescent="0.2">
      <c r="A63" s="129" t="s">
        <v>105</v>
      </c>
      <c r="B63" s="130">
        <f>AVERAGE(B59:B61)</f>
        <v>0</v>
      </c>
      <c r="C63" s="130">
        <f>AVERAGE(C59:C61)</f>
        <v>0</v>
      </c>
      <c r="D63" s="130">
        <f>ABS(AVERAGE(D59:D61))</f>
        <v>0</v>
      </c>
      <c r="E63" s="131"/>
      <c r="F63" s="130">
        <f>AVERAGE(F59:F61)</f>
        <v>0</v>
      </c>
      <c r="G63" s="130">
        <f>AVERAGE(G59:G61)</f>
        <v>0</v>
      </c>
      <c r="H63" s="130">
        <f>ABS(AVERAGE(H59:H61))</f>
        <v>0</v>
      </c>
      <c r="K63" s="14"/>
      <c r="L63" s="14"/>
      <c r="R63" s="160"/>
      <c r="S63" s="186" t="s">
        <v>145</v>
      </c>
      <c r="T63" s="186"/>
      <c r="V63" s="186" t="s">
        <v>146</v>
      </c>
      <c r="W63" s="186"/>
    </row>
    <row r="64" spans="1:25" x14ac:dyDescent="0.2">
      <c r="A64">
        <v>60</v>
      </c>
      <c r="D64" s="128">
        <f>D63-A64</f>
        <v>-60</v>
      </c>
      <c r="H64" s="128">
        <f>H63-A64</f>
        <v>-60</v>
      </c>
      <c r="S64" s="155" t="s">
        <v>9</v>
      </c>
      <c r="T64" s="155" t="s">
        <v>0</v>
      </c>
      <c r="V64" s="155" t="s">
        <v>9</v>
      </c>
      <c r="W64" s="155" t="s">
        <v>0</v>
      </c>
    </row>
    <row r="65" spans="1:26" x14ac:dyDescent="0.2">
      <c r="S65" s="151" t="e">
        <f>AVERAGE(S69,T69,W69,X69)</f>
        <v>#DIV/0!</v>
      </c>
      <c r="T65" s="151" t="e">
        <f>AVERAGE(U69,V69,Z69,Y69)</f>
        <v>#DIV/0!</v>
      </c>
      <c r="V65" s="151" t="e">
        <f>AVERAGE(M58,O58)</f>
        <v>#DIV/0!</v>
      </c>
      <c r="W65" s="151" t="e">
        <f>AVERAGE(N58,P58)</f>
        <v>#DIV/0!</v>
      </c>
    </row>
    <row r="67" spans="1:26" x14ac:dyDescent="0.2">
      <c r="G67" s="193" t="s">
        <v>116</v>
      </c>
      <c r="H67" s="193"/>
      <c r="I67" s="193"/>
      <c r="J67" s="193"/>
      <c r="K67" s="205" t="s">
        <v>114</v>
      </c>
      <c r="L67" s="205"/>
      <c r="M67" s="205"/>
      <c r="N67" s="205"/>
      <c r="O67" s="206" t="s">
        <v>115</v>
      </c>
      <c r="P67" s="206"/>
      <c r="Q67" s="206"/>
      <c r="R67" s="206"/>
      <c r="S67" s="202" t="s">
        <v>117</v>
      </c>
      <c r="T67" s="202"/>
      <c r="U67" s="202"/>
      <c r="V67" s="202"/>
      <c r="W67" s="202"/>
      <c r="X67" s="202"/>
      <c r="Y67" s="202"/>
      <c r="Z67" s="202"/>
    </row>
    <row r="68" spans="1:26" x14ac:dyDescent="0.2">
      <c r="G68" s="135" t="s">
        <v>110</v>
      </c>
      <c r="H68" s="135" t="s">
        <v>111</v>
      </c>
      <c r="I68" s="135" t="s">
        <v>112</v>
      </c>
      <c r="J68" s="135" t="s">
        <v>113</v>
      </c>
      <c r="K68" s="137" t="s">
        <v>110</v>
      </c>
      <c r="L68" s="137" t="s">
        <v>111</v>
      </c>
      <c r="M68" s="137" t="s">
        <v>112</v>
      </c>
      <c r="N68" s="137" t="s">
        <v>113</v>
      </c>
      <c r="O68" s="138" t="s">
        <v>110</v>
      </c>
      <c r="P68" s="138" t="s">
        <v>111</v>
      </c>
      <c r="Q68" s="138" t="s">
        <v>112</v>
      </c>
      <c r="R68" s="138" t="s">
        <v>113</v>
      </c>
      <c r="S68" s="143" t="s">
        <v>119</v>
      </c>
      <c r="T68" s="143" t="s">
        <v>120</v>
      </c>
      <c r="U68" s="143" t="s">
        <v>121</v>
      </c>
      <c r="V68" s="143" t="s">
        <v>122</v>
      </c>
      <c r="W68" s="143" t="s">
        <v>123</v>
      </c>
      <c r="X68" s="143" t="s">
        <v>124</v>
      </c>
      <c r="Y68" s="143" t="s">
        <v>125</v>
      </c>
      <c r="Z68" s="143" t="s">
        <v>126</v>
      </c>
    </row>
    <row r="69" spans="1:26" ht="13.5" thickBot="1" x14ac:dyDescent="0.25">
      <c r="A69">
        <f>'Insert 2S Data File'!A1</f>
        <v>0</v>
      </c>
      <c r="D69" s="139">
        <f>'Insert 2S Data File'!B5</f>
        <v>0</v>
      </c>
      <c r="E69" s="139">
        <f>'Insert 2S Data File'!B3</f>
        <v>0</v>
      </c>
      <c r="F69" s="139">
        <f>'Insert 2S Data File'!C4</f>
        <v>0</v>
      </c>
      <c r="G69" s="140">
        <f>IF(F69="right",F63,B63)</f>
        <v>0</v>
      </c>
      <c r="H69" s="140">
        <f>IF(F69="right",G63,C63)</f>
        <v>0</v>
      </c>
      <c r="I69" s="140">
        <f>IF(F69="right",B63,F63)</f>
        <v>0</v>
      </c>
      <c r="J69" s="140">
        <f>IF(F69="right",C63,G63)</f>
        <v>0</v>
      </c>
      <c r="K69" s="141">
        <f>IF(F69="right",P42,F42)</f>
        <v>0</v>
      </c>
      <c r="L69" s="141">
        <f>IF(F69="right",J55,F55)</f>
        <v>0</v>
      </c>
      <c r="M69" s="141">
        <f>IF(F69="right",F42,P42)</f>
        <v>0</v>
      </c>
      <c r="N69" s="141">
        <f>IF(F69="right",F55,J55)</f>
        <v>0</v>
      </c>
      <c r="O69" s="142">
        <f>IF(F69="right",I54,E54)</f>
        <v>0</v>
      </c>
      <c r="P69" s="142">
        <f>IF(F69="right",J54,F54)</f>
        <v>0</v>
      </c>
      <c r="Q69" s="142">
        <f>IF(F69="right",E54,I54)</f>
        <v>0</v>
      </c>
      <c r="R69" s="142">
        <f>IF(F69="right",F54,J54)</f>
        <v>0</v>
      </c>
      <c r="S69" s="144" t="e">
        <f>G34</f>
        <v>#DIV/0!</v>
      </c>
      <c r="T69" s="144" t="e">
        <f>'mTBI calculations 3S'!G33</f>
        <v>#DIV/0!</v>
      </c>
      <c r="U69" s="144" t="e">
        <f>I34</f>
        <v>#DIV/0!</v>
      </c>
      <c r="V69" s="144" t="e">
        <f>'mTBI calculations 3S'!I33</f>
        <v>#DIV/0!</v>
      </c>
      <c r="W69" s="144" t="e">
        <f>H34</f>
        <v>#DIV/0!</v>
      </c>
      <c r="X69" s="144" t="e">
        <f>'mTBI calculations 3S'!H33</f>
        <v>#DIV/0!</v>
      </c>
      <c r="Y69" s="144" t="e">
        <f>J34</f>
        <v>#DIV/0!</v>
      </c>
      <c r="Z69" s="144" t="e">
        <f>'mTBI calculations 3S'!J33</f>
        <v>#DIV/0!</v>
      </c>
    </row>
    <row r="70" spans="1:26" ht="13.5" thickTop="1" x14ac:dyDescent="0.2">
      <c r="A70">
        <f>'Insert 3S Data File'!A1</f>
        <v>0</v>
      </c>
      <c r="H70" s="91"/>
      <c r="I70" s="7"/>
      <c r="J70" s="7"/>
    </row>
    <row r="71" spans="1:26" x14ac:dyDescent="0.2">
      <c r="H71" s="91"/>
      <c r="I71" s="7"/>
      <c r="J71" s="7"/>
      <c r="R71" s="187" t="s">
        <v>34</v>
      </c>
      <c r="S71" s="187"/>
      <c r="T71" s="187"/>
      <c r="U71" s="187"/>
      <c r="V71" s="187"/>
      <c r="W71" s="187"/>
      <c r="X71" s="187"/>
      <c r="Y71" s="187"/>
    </row>
    <row r="72" spans="1:26" x14ac:dyDescent="0.2">
      <c r="A72" s="6">
        <f>C6</f>
        <v>0</v>
      </c>
      <c r="G72" s="203" t="s">
        <v>116</v>
      </c>
      <c r="H72" s="203"/>
      <c r="I72" s="203"/>
      <c r="J72" s="203"/>
      <c r="K72" s="202" t="s">
        <v>114</v>
      </c>
      <c r="L72" s="202"/>
      <c r="M72" s="202"/>
      <c r="N72" s="202"/>
      <c r="O72" s="190" t="s">
        <v>130</v>
      </c>
      <c r="P72" s="190"/>
      <c r="R72" s="204" t="s">
        <v>133</v>
      </c>
      <c r="S72" s="204"/>
      <c r="T72" s="204" t="s">
        <v>135</v>
      </c>
      <c r="U72" s="204"/>
      <c r="V72" s="191" t="s">
        <v>134</v>
      </c>
      <c r="W72" s="191"/>
      <c r="X72" s="191" t="s">
        <v>136</v>
      </c>
      <c r="Y72" s="191"/>
    </row>
    <row r="73" spans="1:26" x14ac:dyDescent="0.2">
      <c r="A73" s="186">
        <f>'Insert 2S Data File'!E1</f>
        <v>0</v>
      </c>
      <c r="B73" s="186"/>
      <c r="G73" s="145" t="s">
        <v>118</v>
      </c>
      <c r="H73" s="145" t="s">
        <v>127</v>
      </c>
      <c r="I73" s="145" t="s">
        <v>128</v>
      </c>
      <c r="J73" s="145" t="s">
        <v>129</v>
      </c>
      <c r="K73" s="143" t="s">
        <v>118</v>
      </c>
      <c r="L73" s="143" t="s">
        <v>127</v>
      </c>
      <c r="M73" s="143" t="s">
        <v>128</v>
      </c>
      <c r="N73" s="143" t="s">
        <v>129</v>
      </c>
      <c r="O73" s="136" t="s">
        <v>9</v>
      </c>
      <c r="P73" s="136" t="s">
        <v>0</v>
      </c>
      <c r="R73" s="27" t="s">
        <v>9</v>
      </c>
      <c r="S73" s="27" t="s">
        <v>0</v>
      </c>
      <c r="T73" s="27" t="s">
        <v>9</v>
      </c>
      <c r="U73" s="27" t="s">
        <v>0</v>
      </c>
      <c r="V73" s="27" t="s">
        <v>9</v>
      </c>
      <c r="W73" s="27" t="s">
        <v>0</v>
      </c>
      <c r="X73" s="27" t="s">
        <v>9</v>
      </c>
      <c r="Y73" s="27" t="s">
        <v>0</v>
      </c>
    </row>
    <row r="74" spans="1:26" ht="13.5" thickBot="1" x14ac:dyDescent="0.25">
      <c r="G74" s="146" t="str">
        <f>B49</f>
        <v/>
      </c>
      <c r="H74" s="146" t="str">
        <f>'mTBI calculations 3S'!B48</f>
        <v/>
      </c>
      <c r="I74" s="146" t="str">
        <f>C49</f>
        <v/>
      </c>
      <c r="J74" s="146" t="str">
        <f>'mTBI calculations 3S'!C48</f>
        <v/>
      </c>
      <c r="K74" s="144" t="str">
        <f>J49</f>
        <v/>
      </c>
      <c r="L74" s="144" t="str">
        <f>'mTBI calculations 3S'!J48</f>
        <v/>
      </c>
      <c r="M74" s="144" t="str">
        <f>K49</f>
        <v/>
      </c>
      <c r="N74" s="144" t="str">
        <f>'mTBI calculations 3S'!K48</f>
        <v/>
      </c>
      <c r="O74" s="147" t="e">
        <f>AVERAGE(V50,X50,R50,T50)</f>
        <v>#DIV/0!</v>
      </c>
      <c r="P74" s="147" t="e">
        <f>AVERAGE(W50,Y50,S50,U50)</f>
        <v>#DIV/0!</v>
      </c>
      <c r="R74" s="152" t="e">
        <f t="shared" ref="R74:Y74" si="3">R47</f>
        <v>#DIV/0!</v>
      </c>
      <c r="S74" s="152" t="e">
        <f t="shared" si="3"/>
        <v>#DIV/0!</v>
      </c>
      <c r="T74" s="150" t="e">
        <f t="shared" si="3"/>
        <v>#DIV/0!</v>
      </c>
      <c r="U74" s="150" t="e">
        <f t="shared" si="3"/>
        <v>#DIV/0!</v>
      </c>
      <c r="V74" s="150" t="e">
        <f t="shared" si="3"/>
        <v>#DIV/0!</v>
      </c>
      <c r="W74" s="150" t="e">
        <f t="shared" si="3"/>
        <v>#DIV/0!</v>
      </c>
      <c r="X74" s="152" t="e">
        <f t="shared" si="3"/>
        <v>#DIV/0!</v>
      </c>
      <c r="Y74" s="152" t="e">
        <f t="shared" si="3"/>
        <v>#DIV/0!</v>
      </c>
    </row>
    <row r="75" spans="1:26" ht="13.5" thickTop="1" x14ac:dyDescent="0.2">
      <c r="V75" s="151" t="e">
        <f>M58</f>
        <v>#DIV/0!</v>
      </c>
      <c r="W75" s="151" t="e">
        <f>N58</f>
        <v>#DIV/0!</v>
      </c>
      <c r="X75" s="151" t="e">
        <f>O58</f>
        <v>#DIV/0!</v>
      </c>
      <c r="Y75" s="151" t="e">
        <f>P58</f>
        <v>#DIV/0!</v>
      </c>
    </row>
  </sheetData>
  <mergeCells count="75">
    <mergeCell ref="A73:B73"/>
    <mergeCell ref="S63:T63"/>
    <mergeCell ref="V63:W63"/>
    <mergeCell ref="K67:N67"/>
    <mergeCell ref="O67:R67"/>
    <mergeCell ref="M60:N60"/>
    <mergeCell ref="O60:P60"/>
    <mergeCell ref="G67:J67"/>
    <mergeCell ref="S67:Z67"/>
    <mergeCell ref="G72:J72"/>
    <mergeCell ref="K72:N72"/>
    <mergeCell ref="O72:P72"/>
    <mergeCell ref="R72:S72"/>
    <mergeCell ref="X72:Y72"/>
    <mergeCell ref="T72:U72"/>
    <mergeCell ref="V72:W72"/>
    <mergeCell ref="R71:Y71"/>
    <mergeCell ref="C2:D2"/>
    <mergeCell ref="J14:L14"/>
    <mergeCell ref="A44:C44"/>
    <mergeCell ref="B36:C36"/>
    <mergeCell ref="J20:L20"/>
    <mergeCell ref="J25:L25"/>
    <mergeCell ref="F20:H20"/>
    <mergeCell ref="F25:H25"/>
    <mergeCell ref="B20:D20"/>
    <mergeCell ref="B25:D25"/>
    <mergeCell ref="H36:I36"/>
    <mergeCell ref="D36:E36"/>
    <mergeCell ref="F36:G36"/>
    <mergeCell ref="L36:M36"/>
    <mergeCell ref="F6:G6"/>
    <mergeCell ref="F57:G57"/>
    <mergeCell ref="B57:C57"/>
    <mergeCell ref="E44:G44"/>
    <mergeCell ref="I44:K44"/>
    <mergeCell ref="M44:O44"/>
    <mergeCell ref="R36:S36"/>
    <mergeCell ref="K35:S35"/>
    <mergeCell ref="A35:I35"/>
    <mergeCell ref="B30:E30"/>
    <mergeCell ref="B31:C31"/>
    <mergeCell ref="D31:E31"/>
    <mergeCell ref="G30:J30"/>
    <mergeCell ref="G31:H31"/>
    <mergeCell ref="I31:J31"/>
    <mergeCell ref="N36:O36"/>
    <mergeCell ref="P36:Q36"/>
    <mergeCell ref="C1:D1"/>
    <mergeCell ref="R20:T20"/>
    <mergeCell ref="R25:T25"/>
    <mergeCell ref="V20:X20"/>
    <mergeCell ref="V25:X25"/>
    <mergeCell ref="B9:D9"/>
    <mergeCell ref="F9:H9"/>
    <mergeCell ref="J9:L9"/>
    <mergeCell ref="B14:D14"/>
    <mergeCell ref="F14:H14"/>
    <mergeCell ref="N9:P9"/>
    <mergeCell ref="F4:G4"/>
    <mergeCell ref="F5:G5"/>
    <mergeCell ref="N20:P20"/>
    <mergeCell ref="N25:P25"/>
    <mergeCell ref="N14:P14"/>
    <mergeCell ref="R55:U55"/>
    <mergeCell ref="R44:Y44"/>
    <mergeCell ref="V52:W52"/>
    <mergeCell ref="X52:Y52"/>
    <mergeCell ref="R52:S52"/>
    <mergeCell ref="T52:U52"/>
    <mergeCell ref="R45:S45"/>
    <mergeCell ref="T45:U45"/>
    <mergeCell ref="V45:W45"/>
    <mergeCell ref="W55:X55"/>
    <mergeCell ref="X45:Y45"/>
  </mergeCells>
  <pageMargins left="0.7" right="0.7" top="0.75" bottom="0.75" header="0.3" footer="0.3"/>
  <pageSetup scale="53" orientation="landscape" horizont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selection activeCell="I3" sqref="A1:XFD1048576"/>
    </sheetView>
  </sheetViews>
  <sheetFormatPr defaultRowHeight="12.75" x14ac:dyDescent="0.2"/>
  <cols>
    <col min="1" max="1" width="24.85546875" bestFit="1" customWidth="1"/>
    <col min="2" max="2" width="11.5703125" bestFit="1" customWidth="1"/>
    <col min="3" max="3" width="10.7109375" bestFit="1" customWidth="1"/>
    <col min="4" max="5" width="11.85546875" bestFit="1" customWidth="1"/>
    <col min="6" max="6" width="9" bestFit="1" customWidth="1"/>
    <col min="7" max="7" width="6.85546875" bestFit="1" customWidth="1"/>
    <col min="8" max="8" width="10.7109375" bestFit="1" customWidth="1"/>
    <col min="9" max="9" width="4.7109375" bestFit="1" customWidth="1"/>
    <col min="10" max="10" width="9" bestFit="1" customWidth="1"/>
    <col min="11" max="11" width="3" bestFit="1" customWidth="1"/>
    <col min="12" max="12" width="4.7109375" bestFit="1" customWidth="1"/>
    <col min="13" max="13" width="3.5703125" bestFit="1" customWidth="1"/>
    <col min="14" max="14" width="3" bestFit="1" customWidth="1"/>
    <col min="15" max="15" width="8.5703125" bestFit="1" customWidth="1"/>
    <col min="16" max="16" width="5.28515625" bestFit="1" customWidth="1"/>
    <col min="17" max="26" width="4.42578125" bestFit="1" customWidth="1"/>
    <col min="27" max="30" width="5.28515625" bestFit="1" customWidth="1"/>
  </cols>
  <sheetData>
    <row r="1" spans="1:5" x14ac:dyDescent="0.2">
      <c r="A1" s="2"/>
      <c r="B1" s="6"/>
      <c r="C1" s="92"/>
      <c r="E1" s="2"/>
    </row>
    <row r="4" spans="1:5" x14ac:dyDescent="0.2">
      <c r="C4" s="2"/>
    </row>
    <row r="5" spans="1:5" x14ac:dyDescent="0.2">
      <c r="B5" s="2"/>
    </row>
    <row r="25" spans="4:8" x14ac:dyDescent="0.2">
      <c r="D25" s="93"/>
      <c r="H25" s="93"/>
    </row>
    <row r="44" spans="3:3" x14ac:dyDescent="0.2">
      <c r="C44" s="2"/>
    </row>
    <row r="67" spans="4:8" x14ac:dyDescent="0.2">
      <c r="D67" s="93"/>
      <c r="H67" s="93"/>
    </row>
    <row r="78" spans="4:8" x14ac:dyDescent="0.2">
      <c r="E78" s="6"/>
    </row>
    <row r="83" spans="5:5" x14ac:dyDescent="0.2">
      <c r="E83"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70"/>
  <sheetViews>
    <sheetView topLeftCell="A21" workbookViewId="0">
      <selection activeCell="R56" sqref="R56"/>
    </sheetView>
  </sheetViews>
  <sheetFormatPr defaultRowHeight="12.75" x14ac:dyDescent="0.2"/>
  <cols>
    <col min="2" max="2" width="10.140625" bestFit="1" customWidth="1"/>
    <col min="3" max="3" width="10.42578125" customWidth="1"/>
    <col min="6" max="6" width="8.42578125" customWidth="1"/>
    <col min="8" max="8" width="9" customWidth="1"/>
    <col min="9" max="9" width="9.28515625" customWidth="1"/>
    <col min="10" max="10" width="10.140625" bestFit="1" customWidth="1"/>
    <col min="13" max="13" width="10.85546875" customWidth="1"/>
    <col min="20" max="20" width="9.140625" customWidth="1"/>
    <col min="21" max="21" width="9.85546875" customWidth="1"/>
    <col min="22" max="22" width="8.85546875" customWidth="1"/>
  </cols>
  <sheetData>
    <row r="1" spans="1:20" x14ac:dyDescent="0.2">
      <c r="A1" s="116"/>
      <c r="B1" s="23" t="s">
        <v>17</v>
      </c>
      <c r="C1" s="186" t="e">
        <f>LEFT('Insert 3S Data File'!A1,E1-11)</f>
        <v>#VALUE!</v>
      </c>
      <c r="D1" s="186"/>
      <c r="E1">
        <f>LEN('Insert 3S Data File'!A1)</f>
        <v>0</v>
      </c>
      <c r="H1" s="208" t="str">
        <f>RIGHT('Insert 3S Data File'!A1,10)</f>
        <v/>
      </c>
      <c r="I1" s="208"/>
      <c r="J1" s="54"/>
      <c r="K1" s="54"/>
      <c r="L1" s="54"/>
      <c r="M1" s="54"/>
    </row>
    <row r="2" spans="1:20" x14ac:dyDescent="0.2">
      <c r="A2" s="116"/>
      <c r="B2" s="23" t="s">
        <v>16</v>
      </c>
      <c r="C2" s="117">
        <f>'Insert 3S Data File'!B5</f>
        <v>0</v>
      </c>
      <c r="D2" s="116"/>
      <c r="E2" s="116"/>
      <c r="F2" s="116"/>
      <c r="J2" s="2" t="s">
        <v>79</v>
      </c>
      <c r="N2" s="46"/>
      <c r="O2" s="46"/>
    </row>
    <row r="3" spans="1:20" x14ac:dyDescent="0.2">
      <c r="A3" s="116"/>
      <c r="B3" s="10" t="s">
        <v>15</v>
      </c>
      <c r="C3" s="3">
        <f>'Insert 3S Data File'!B3</f>
        <v>0</v>
      </c>
      <c r="D3" s="116"/>
      <c r="E3" s="116"/>
      <c r="F3" s="196" t="s">
        <v>76</v>
      </c>
      <c r="G3" s="196"/>
      <c r="I3" s="81">
        <f>'Insert 3S Data File'!D49</f>
        <v>0</v>
      </c>
      <c r="J3" s="82" t="str">
        <f>IF(I3=461279,119869,IF(I3=486229,119864,IF(I3=461505,119865, IF(I3=486407,119866, IF(I3=294016,119867, IF(I3=486232,119873,"no match"))))))</f>
        <v>no match</v>
      </c>
      <c r="K3" s="53"/>
      <c r="N3" s="121" t="s">
        <v>7</v>
      </c>
      <c r="O3" s="107" t="s">
        <v>86</v>
      </c>
    </row>
    <row r="4" spans="1:20" x14ac:dyDescent="0.2">
      <c r="A4" s="116"/>
      <c r="B4" s="10" t="s">
        <v>18</v>
      </c>
      <c r="C4" s="4">
        <f>'Insert 3S Data File'!C4</f>
        <v>0</v>
      </c>
      <c r="D4" s="116"/>
      <c r="E4" s="116"/>
      <c r="F4" s="196" t="s">
        <v>77</v>
      </c>
      <c r="G4" s="196"/>
      <c r="L4" s="24" t="s">
        <v>85</v>
      </c>
      <c r="M4" s="3">
        <f>SUM('Insert 3S Data File'!A94:A1293)</f>
        <v>0</v>
      </c>
      <c r="N4" s="97" t="e">
        <f>M4/M5</f>
        <v>#DIV/0!</v>
      </c>
      <c r="O4" s="97" t="e">
        <f>IF(C4="Left",N5,N4)</f>
        <v>#DIV/0!</v>
      </c>
    </row>
    <row r="5" spans="1:20" x14ac:dyDescent="0.2">
      <c r="A5" s="116"/>
      <c r="B5" s="10" t="s">
        <v>14</v>
      </c>
      <c r="C5" s="11">
        <f>'Insert 3S Data File'!B1</f>
        <v>0</v>
      </c>
      <c r="D5" s="116"/>
      <c r="E5" s="116"/>
      <c r="F5" s="196" t="s">
        <v>78</v>
      </c>
      <c r="G5" s="196"/>
      <c r="L5" s="24" t="s">
        <v>84</v>
      </c>
      <c r="M5" s="3">
        <f>SUM('Insert 3S Data File'!A1908:A3118)</f>
        <v>0</v>
      </c>
      <c r="N5" s="97" t="e">
        <f>M5/M4</f>
        <v>#DIV/0!</v>
      </c>
      <c r="O5" s="46"/>
    </row>
    <row r="6" spans="1:20" x14ac:dyDescent="0.2">
      <c r="A6" s="116"/>
      <c r="B6" s="10"/>
      <c r="C6" s="94">
        <f>'Insert 3S Data File'!C1</f>
        <v>0</v>
      </c>
      <c r="D6" s="95">
        <f>'Insert 3S Data File'!D1</f>
        <v>0</v>
      </c>
      <c r="E6" s="116"/>
      <c r="F6" s="116"/>
      <c r="L6" s="24"/>
      <c r="M6" s="117"/>
      <c r="N6" s="24"/>
      <c r="O6" s="24"/>
      <c r="P6" s="24"/>
      <c r="Q6" s="117"/>
      <c r="R6" s="24"/>
      <c r="S6" s="24"/>
    </row>
    <row r="7" spans="1:20" x14ac:dyDescent="0.2">
      <c r="A7" s="39"/>
      <c r="B7" s="39"/>
      <c r="C7" s="39"/>
      <c r="D7" s="39"/>
      <c r="E7" s="120"/>
      <c r="F7" s="120"/>
      <c r="G7" s="39"/>
      <c r="H7" s="28"/>
      <c r="I7" s="30"/>
      <c r="J7" s="28"/>
      <c r="K7" s="28"/>
      <c r="L7" s="28"/>
      <c r="M7" s="30"/>
      <c r="N7" s="28"/>
      <c r="O7" s="28"/>
      <c r="P7" s="28"/>
      <c r="Q7" s="30"/>
      <c r="R7" s="24"/>
      <c r="S7" s="24"/>
    </row>
    <row r="8" spans="1:20" x14ac:dyDescent="0.2">
      <c r="A8" s="41"/>
      <c r="B8" s="195" t="s">
        <v>46</v>
      </c>
      <c r="C8" s="195"/>
      <c r="D8" s="195"/>
      <c r="E8" s="41"/>
      <c r="F8" s="195" t="s">
        <v>48</v>
      </c>
      <c r="G8" s="195"/>
      <c r="H8" s="195"/>
      <c r="I8" s="41"/>
      <c r="J8" s="195" t="s">
        <v>94</v>
      </c>
      <c r="K8" s="195"/>
      <c r="L8" s="195"/>
      <c r="M8" s="41"/>
      <c r="N8" s="195" t="s">
        <v>87</v>
      </c>
      <c r="O8" s="195"/>
      <c r="P8" s="195"/>
      <c r="Q8" s="30"/>
      <c r="R8" s="24"/>
      <c r="S8" s="24"/>
    </row>
    <row r="9" spans="1:20" x14ac:dyDescent="0.2">
      <c r="A9" s="28" t="s">
        <v>35</v>
      </c>
      <c r="B9" s="65">
        <f>'Insert 3S Data File'!D60</f>
        <v>0</v>
      </c>
      <c r="C9" s="28" t="s">
        <v>38</v>
      </c>
      <c r="D9" s="66">
        <f>1.25*(((B9-B10)^2+(B9-B11)^2+(B10-B11)^2)/0.003)^0.5</f>
        <v>0</v>
      </c>
      <c r="E9" s="28" t="s">
        <v>69</v>
      </c>
      <c r="F9" s="65">
        <f>'Insert 3S Data File'!F54</f>
        <v>0</v>
      </c>
      <c r="G9" s="28" t="s">
        <v>42</v>
      </c>
      <c r="H9" s="66" t="e">
        <f>50*(((F9-F10)^2+(F9-F11)^2+(F10-F11)^2)/F10)^0.5</f>
        <v>#DIV/0!</v>
      </c>
      <c r="I9" s="28" t="s">
        <v>43</v>
      </c>
      <c r="J9" s="52" t="e">
        <f>'Insert 3S Data File'!G83/'Insert 3S Data File'!F83</f>
        <v>#DIV/0!</v>
      </c>
      <c r="K9" s="28" t="s">
        <v>42</v>
      </c>
      <c r="L9" s="66" t="e">
        <f>3*(J11+J10+J9)</f>
        <v>#DIV/0!</v>
      </c>
      <c r="M9" s="28" t="s">
        <v>43</v>
      </c>
      <c r="N9" s="52" t="e">
        <f>'Insert 3S Data File'!G75/'Insert 3S Data File'!F75</f>
        <v>#DIV/0!</v>
      </c>
      <c r="O9" s="28" t="s">
        <v>42</v>
      </c>
      <c r="P9" s="66" t="e">
        <f>3*(N11+N10+N9)</f>
        <v>#DIV/0!</v>
      </c>
      <c r="Q9" s="30"/>
      <c r="R9" s="24"/>
      <c r="S9" s="24"/>
    </row>
    <row r="10" spans="1:20" x14ac:dyDescent="0.2">
      <c r="A10" s="28" t="s">
        <v>36</v>
      </c>
      <c r="B10" s="65">
        <f>'Insert 3S Data File'!D59</f>
        <v>0</v>
      </c>
      <c r="C10" s="28" t="s">
        <v>39</v>
      </c>
      <c r="D10" s="66">
        <f>ABS(B9+B10+B11)*100/3</f>
        <v>0</v>
      </c>
      <c r="E10" s="28" t="s">
        <v>70</v>
      </c>
      <c r="F10" s="65">
        <f>'Insert 3S Data File'!F55</f>
        <v>0</v>
      </c>
      <c r="G10" s="28"/>
      <c r="H10" s="68" t="e">
        <f>(1/F9+1/F10+1/F11)</f>
        <v>#DIV/0!</v>
      </c>
      <c r="I10" s="28" t="s">
        <v>44</v>
      </c>
      <c r="J10" s="52" t="e">
        <f>'Insert 3S Data File'!G82/'Insert 3S Data File'!F82</f>
        <v>#DIV/0!</v>
      </c>
      <c r="K10" s="28"/>
      <c r="L10" s="66"/>
      <c r="M10" s="28" t="s">
        <v>44</v>
      </c>
      <c r="N10" s="52" t="e">
        <f>'Insert 3S Data File'!G74/'Insert 3S Data File'!F74</f>
        <v>#DIV/0!</v>
      </c>
      <c r="O10" s="28"/>
      <c r="P10" s="66"/>
      <c r="Q10" s="30"/>
      <c r="R10" s="24"/>
      <c r="S10" s="24"/>
    </row>
    <row r="11" spans="1:20" x14ac:dyDescent="0.2">
      <c r="A11" s="28" t="s">
        <v>37</v>
      </c>
      <c r="B11" s="65">
        <f>'Insert 3S Data File'!D61</f>
        <v>0</v>
      </c>
      <c r="C11" s="44" t="s">
        <v>40</v>
      </c>
      <c r="D11" s="67">
        <f>MAX(D9,D10)</f>
        <v>0</v>
      </c>
      <c r="E11" s="28" t="s">
        <v>41</v>
      </c>
      <c r="F11" s="65">
        <f>'Insert 3S Data File'!F56</f>
        <v>0</v>
      </c>
      <c r="G11" s="44" t="s">
        <v>40</v>
      </c>
      <c r="H11" s="67" t="e">
        <f>IF(H9&lt;6.25, H9, 6.25)</f>
        <v>#DIV/0!</v>
      </c>
      <c r="I11" s="28" t="s">
        <v>45</v>
      </c>
      <c r="J11" s="52" t="e">
        <f>'Insert 3S Data File'!G84/'Insert 3S Data File'!F84</f>
        <v>#DIV/0!</v>
      </c>
      <c r="K11" s="44" t="s">
        <v>40</v>
      </c>
      <c r="L11" s="67" t="e">
        <f>IF(L9&lt;6.25, L9, 6.25)</f>
        <v>#DIV/0!</v>
      </c>
      <c r="M11" s="28" t="s">
        <v>45</v>
      </c>
      <c r="N11" s="52" t="e">
        <f>'Insert 3S Data File'!G76/'Insert 3S Data File'!F76</f>
        <v>#DIV/0!</v>
      </c>
      <c r="O11" s="44" t="s">
        <v>40</v>
      </c>
      <c r="P11" s="67" t="e">
        <f>IF(P9&lt;6.25, P9, 6.25)</f>
        <v>#DIV/0!</v>
      </c>
      <c r="Q11" s="120" t="s">
        <v>10</v>
      </c>
      <c r="R11" s="24"/>
      <c r="S11" s="24"/>
      <c r="T11" s="2"/>
    </row>
    <row r="12" spans="1:20" x14ac:dyDescent="0.2">
      <c r="A12" s="28"/>
      <c r="B12" s="30"/>
      <c r="C12" s="28"/>
      <c r="D12" s="28"/>
      <c r="E12" s="120"/>
      <c r="F12" s="120"/>
      <c r="G12" s="39"/>
      <c r="H12" s="28"/>
      <c r="I12" s="30"/>
      <c r="J12" s="28"/>
      <c r="K12" s="28"/>
      <c r="L12" s="28"/>
      <c r="M12" s="30"/>
      <c r="N12" s="28"/>
      <c r="O12" s="28"/>
      <c r="P12" s="28"/>
      <c r="Q12" s="120" t="s">
        <v>29</v>
      </c>
      <c r="R12" s="24"/>
      <c r="S12" s="24"/>
      <c r="T12" s="24"/>
    </row>
    <row r="13" spans="1:20" x14ac:dyDescent="0.2">
      <c r="A13" s="41"/>
      <c r="B13" s="195" t="s">
        <v>47</v>
      </c>
      <c r="C13" s="195"/>
      <c r="D13" s="195"/>
      <c r="E13" s="41"/>
      <c r="F13" s="195" t="s">
        <v>49</v>
      </c>
      <c r="G13" s="195"/>
      <c r="H13" s="195"/>
      <c r="I13" s="41"/>
      <c r="J13" s="195" t="s">
        <v>88</v>
      </c>
      <c r="K13" s="195"/>
      <c r="L13" s="195"/>
      <c r="M13" s="41"/>
      <c r="N13" s="195" t="s">
        <v>89</v>
      </c>
      <c r="O13" s="195"/>
      <c r="P13" s="195"/>
      <c r="Q13" s="30"/>
      <c r="R13" s="24"/>
      <c r="S13" s="24"/>
      <c r="T13" s="24"/>
    </row>
    <row r="14" spans="1:20" x14ac:dyDescent="0.2">
      <c r="A14" s="28" t="s">
        <v>35</v>
      </c>
      <c r="B14" s="65">
        <f>'Insert 3S Data File'!B60</f>
        <v>0</v>
      </c>
      <c r="C14" s="28" t="s">
        <v>38</v>
      </c>
      <c r="D14" s="66">
        <f>1.25*(((B14-B15)^2+(B14-B16)^2+(B15-B16)^2)/0.003)^0.5</f>
        <v>0</v>
      </c>
      <c r="E14" s="28" t="s">
        <v>71</v>
      </c>
      <c r="F14" s="65">
        <f>'Insert 3S Data File'!C54</f>
        <v>0</v>
      </c>
      <c r="G14" s="28" t="s">
        <v>42</v>
      </c>
      <c r="H14" s="84" t="e">
        <f>50*(((F14-F15)^2+(F14-F16)^2+(F15-F16)^2)/F15)^0.5</f>
        <v>#DIV/0!</v>
      </c>
      <c r="I14" s="28" t="s">
        <v>43</v>
      </c>
      <c r="J14" s="52" t="e">
        <f>'Insert 3S Data File'!C83/'Insert 3S Data File'!B83</f>
        <v>#DIV/0!</v>
      </c>
      <c r="K14" s="28" t="s">
        <v>42</v>
      </c>
      <c r="L14" s="66" t="e">
        <f>3*(J16+J15+J14)</f>
        <v>#DIV/0!</v>
      </c>
      <c r="M14" s="28" t="s">
        <v>43</v>
      </c>
      <c r="N14" s="52" t="e">
        <f>'Insert 3S Data File'!C75/'Insert 3S Data File'!B75</f>
        <v>#DIV/0!</v>
      </c>
      <c r="O14" s="28" t="s">
        <v>42</v>
      </c>
      <c r="P14" s="66" t="e">
        <f>3*(N16+N15+N14)</f>
        <v>#DIV/0!</v>
      </c>
      <c r="Q14" s="30"/>
      <c r="R14" s="24"/>
      <c r="S14" s="24"/>
      <c r="T14" s="24"/>
    </row>
    <row r="15" spans="1:20" x14ac:dyDescent="0.2">
      <c r="A15" s="28" t="s">
        <v>36</v>
      </c>
      <c r="B15" s="65">
        <f>'Insert 3S Data File'!B59</f>
        <v>0</v>
      </c>
      <c r="C15" s="28" t="s">
        <v>39</v>
      </c>
      <c r="D15" s="66">
        <f>ABS(B14+B15+B16)*100/3</f>
        <v>0</v>
      </c>
      <c r="E15" s="28" t="s">
        <v>73</v>
      </c>
      <c r="F15" s="65">
        <f>'Insert 3S Data File'!C55</f>
        <v>0</v>
      </c>
      <c r="G15" s="28"/>
      <c r="H15" s="85" t="e">
        <f>(1/F14+1/F15+1/F16)</f>
        <v>#DIV/0!</v>
      </c>
      <c r="I15" s="28" t="s">
        <v>44</v>
      </c>
      <c r="J15" s="52" t="e">
        <f>'Insert 3S Data File'!C82/'Insert 3S Data File'!B82</f>
        <v>#DIV/0!</v>
      </c>
      <c r="K15" s="28"/>
      <c r="L15" s="66"/>
      <c r="M15" s="28" t="s">
        <v>44</v>
      </c>
      <c r="N15" s="52" t="e">
        <f>'Insert 3S Data File'!C74/'Insert 3S Data File'!B74</f>
        <v>#DIV/0!</v>
      </c>
      <c r="O15" s="28"/>
      <c r="P15" s="66"/>
      <c r="Q15" s="30"/>
      <c r="R15" s="24"/>
      <c r="S15" s="24"/>
      <c r="T15" s="24"/>
    </row>
    <row r="16" spans="1:20" x14ac:dyDescent="0.2">
      <c r="A16" s="28" t="s">
        <v>37</v>
      </c>
      <c r="B16" s="65">
        <f>'Insert 3S Data File'!B61</f>
        <v>0</v>
      </c>
      <c r="C16" s="44" t="s">
        <v>40</v>
      </c>
      <c r="D16" s="67">
        <f>MAX(D14,D15)</f>
        <v>0</v>
      </c>
      <c r="E16" s="28" t="s">
        <v>72</v>
      </c>
      <c r="F16" s="65">
        <f>'Insert 3S Data File'!C56</f>
        <v>0</v>
      </c>
      <c r="G16" s="44" t="s">
        <v>40</v>
      </c>
      <c r="H16" s="86" t="e">
        <f>IF(H14&lt;6.25, H14, 6.25)</f>
        <v>#DIV/0!</v>
      </c>
      <c r="I16" s="28" t="s">
        <v>45</v>
      </c>
      <c r="J16" s="52" t="e">
        <f>'Insert 3S Data File'!C84/'Insert 3S Data File'!B84</f>
        <v>#DIV/0!</v>
      </c>
      <c r="K16" s="44" t="s">
        <v>40</v>
      </c>
      <c r="L16" s="67" t="e">
        <f>IF(L14&lt;6.25, L14, 6.25)</f>
        <v>#DIV/0!</v>
      </c>
      <c r="M16" s="28" t="s">
        <v>45</v>
      </c>
      <c r="N16" s="52" t="e">
        <f>'Insert 3S Data File'!C76/'Insert 3S Data File'!B76</f>
        <v>#DIV/0!</v>
      </c>
      <c r="O16" s="44" t="s">
        <v>40</v>
      </c>
      <c r="P16" s="67" t="e">
        <f>IF(P14&lt;6.25, P14, 6.25)</f>
        <v>#DIV/0!</v>
      </c>
      <c r="Q16" s="30"/>
      <c r="R16" s="24"/>
      <c r="S16" s="24"/>
      <c r="T16" s="24"/>
    </row>
    <row r="17" spans="1:25" x14ac:dyDescent="0.2">
      <c r="A17" s="120"/>
      <c r="B17" s="42"/>
      <c r="C17" s="43"/>
      <c r="D17" s="120"/>
      <c r="E17" s="120"/>
      <c r="F17" s="42"/>
      <c r="G17" s="43"/>
      <c r="H17" s="120"/>
      <c r="I17" s="30"/>
      <c r="J17" s="28"/>
      <c r="K17" s="28"/>
      <c r="L17" s="28"/>
      <c r="M17" s="30"/>
      <c r="N17" s="28"/>
      <c r="O17" s="28"/>
      <c r="P17" s="28"/>
      <c r="Q17" s="30"/>
      <c r="R17" s="24"/>
      <c r="S17" s="24"/>
    </row>
    <row r="18" spans="1:25" x14ac:dyDescent="0.2">
      <c r="A18" s="32"/>
      <c r="B18" s="32"/>
      <c r="C18" s="32"/>
      <c r="D18" s="32"/>
      <c r="E18" s="118"/>
      <c r="F18" s="118"/>
      <c r="G18" s="32"/>
      <c r="H18" s="33"/>
      <c r="I18" s="34"/>
      <c r="J18" s="33"/>
      <c r="K18" s="33"/>
      <c r="L18" s="33"/>
      <c r="M18" s="34"/>
      <c r="N18" s="33"/>
      <c r="O18" s="33"/>
      <c r="P18" s="33"/>
      <c r="Q18" s="34"/>
      <c r="R18" s="33"/>
      <c r="S18" s="33"/>
      <c r="T18" s="32"/>
      <c r="U18" s="59"/>
      <c r="V18" s="59"/>
      <c r="W18" s="59"/>
      <c r="X18" s="59"/>
      <c r="Y18" s="59"/>
    </row>
    <row r="19" spans="1:25" x14ac:dyDescent="0.2">
      <c r="A19" s="35"/>
      <c r="B19" s="193" t="s">
        <v>51</v>
      </c>
      <c r="C19" s="193"/>
      <c r="D19" s="193"/>
      <c r="E19" s="35"/>
      <c r="F19" s="193" t="s">
        <v>53</v>
      </c>
      <c r="G19" s="193"/>
      <c r="H19" s="193"/>
      <c r="I19" s="35"/>
      <c r="J19" s="193" t="s">
        <v>55</v>
      </c>
      <c r="K19" s="193"/>
      <c r="L19" s="193"/>
      <c r="M19" s="35"/>
      <c r="N19" s="193" t="s">
        <v>90</v>
      </c>
      <c r="O19" s="193"/>
      <c r="P19" s="193"/>
      <c r="Q19" s="35"/>
      <c r="R19" s="193" t="s">
        <v>92</v>
      </c>
      <c r="S19" s="193"/>
      <c r="T19" s="193"/>
      <c r="U19" s="60"/>
      <c r="V19" s="194" t="s">
        <v>57</v>
      </c>
      <c r="W19" s="194"/>
      <c r="X19" s="194"/>
      <c r="Y19" s="59"/>
    </row>
    <row r="20" spans="1:25" x14ac:dyDescent="0.2">
      <c r="A20" s="33" t="s">
        <v>59</v>
      </c>
      <c r="B20" s="56">
        <f>'Insert 3S Data File'!H63</f>
        <v>0</v>
      </c>
      <c r="C20" s="33" t="s">
        <v>62</v>
      </c>
      <c r="D20" s="69">
        <f>B20</f>
        <v>0</v>
      </c>
      <c r="E20" s="33" t="s">
        <v>60</v>
      </c>
      <c r="F20" s="56">
        <f>'Insert 3S Data File'!H64</f>
        <v>0</v>
      </c>
      <c r="G20" s="33" t="s">
        <v>63</v>
      </c>
      <c r="H20" s="69">
        <f>F20</f>
        <v>0</v>
      </c>
      <c r="I20" s="33" t="s">
        <v>61</v>
      </c>
      <c r="J20" s="56">
        <f>'Insert 3S Data File'!H65</f>
        <v>0</v>
      </c>
      <c r="K20" s="33" t="s">
        <v>64</v>
      </c>
      <c r="L20" s="69">
        <f>J20</f>
        <v>0</v>
      </c>
      <c r="M20" s="33" t="s">
        <v>43</v>
      </c>
      <c r="N20" s="56" t="e">
        <f>'Insert 3S Data File'!G71/'Insert 3S Data File'!F71</f>
        <v>#DIV/0!</v>
      </c>
      <c r="O20" s="33" t="s">
        <v>65</v>
      </c>
      <c r="P20" s="69" t="e">
        <f>3*(N22+N21+N20)</f>
        <v>#DIV/0!</v>
      </c>
      <c r="Q20" s="33" t="s">
        <v>43</v>
      </c>
      <c r="R20" s="56" t="e">
        <f>'Insert 3S Data File'!G79/'Insert 3S Data File'!F79</f>
        <v>#DIV/0!</v>
      </c>
      <c r="S20" s="33" t="s">
        <v>66</v>
      </c>
      <c r="T20" s="69" t="e">
        <f>3*(R22+R21+R20)</f>
        <v>#DIV/0!</v>
      </c>
      <c r="U20" s="58" t="s">
        <v>67</v>
      </c>
      <c r="V20" s="99">
        <f>(0.5*(B40+C40)/268-1)*10</f>
        <v>-10</v>
      </c>
      <c r="W20" s="58" t="s">
        <v>68</v>
      </c>
      <c r="X20" s="70">
        <f>L22/2</f>
        <v>0</v>
      </c>
      <c r="Y20" s="59"/>
    </row>
    <row r="21" spans="1:25" x14ac:dyDescent="0.2">
      <c r="A21" s="33"/>
      <c r="B21" s="34"/>
      <c r="C21" s="33" t="s">
        <v>74</v>
      </c>
      <c r="D21" s="69">
        <f>SQRT(D20)</f>
        <v>0</v>
      </c>
      <c r="E21" s="33"/>
      <c r="F21" s="34"/>
      <c r="G21" s="33" t="s">
        <v>74</v>
      </c>
      <c r="H21" s="69">
        <f>SQRT(H20)</f>
        <v>0</v>
      </c>
      <c r="I21" s="33"/>
      <c r="J21" s="34"/>
      <c r="K21" s="33" t="s">
        <v>74</v>
      </c>
      <c r="L21" s="69">
        <f>SQRT(L20)</f>
        <v>0</v>
      </c>
      <c r="M21" s="33" t="s">
        <v>44</v>
      </c>
      <c r="N21" s="56" t="e">
        <f>'Insert 3S Data File'!G70/'Insert 3S Data File'!F70</f>
        <v>#DIV/0!</v>
      </c>
      <c r="O21" s="33"/>
      <c r="P21" s="69"/>
      <c r="Q21" s="33" t="s">
        <v>44</v>
      </c>
      <c r="R21" s="56" t="e">
        <f>'Insert 3S Data File'!G78/'Insert 3S Data File'!F78</f>
        <v>#DIV/0!</v>
      </c>
      <c r="S21" s="33"/>
      <c r="T21" s="69"/>
      <c r="U21" s="58"/>
      <c r="V21" s="57"/>
      <c r="W21" s="58"/>
      <c r="X21" s="70">
        <f>IF(V20&lt;0,1.5,V20)</f>
        <v>1.5</v>
      </c>
      <c r="Y21" s="59"/>
    </row>
    <row r="22" spans="1:25" x14ac:dyDescent="0.2">
      <c r="A22" s="33"/>
      <c r="B22" s="34"/>
      <c r="C22" s="33" t="s">
        <v>62</v>
      </c>
      <c r="D22" s="69">
        <f>MIN(D20,D21)</f>
        <v>0</v>
      </c>
      <c r="E22" s="33"/>
      <c r="F22" s="34"/>
      <c r="G22" s="33" t="s">
        <v>63</v>
      </c>
      <c r="H22" s="69">
        <f>MIN(H20,H21)</f>
        <v>0</v>
      </c>
      <c r="I22" s="33"/>
      <c r="J22" s="34"/>
      <c r="K22" s="33" t="s">
        <v>40</v>
      </c>
      <c r="L22" s="69">
        <f>MIN(L20,L21)</f>
        <v>0</v>
      </c>
      <c r="M22" s="33" t="s">
        <v>45</v>
      </c>
      <c r="N22" s="56" t="e">
        <f>'Insert 3S Data File'!G72/'Insert 3S Data File'!F72</f>
        <v>#DIV/0!</v>
      </c>
      <c r="O22" s="33" t="s">
        <v>65</v>
      </c>
      <c r="P22" s="69" t="e">
        <f>IF(P20&lt;6.25, P20, 6.25)</f>
        <v>#DIV/0!</v>
      </c>
      <c r="Q22" s="33" t="s">
        <v>45</v>
      </c>
      <c r="R22" s="56" t="e">
        <f>'Insert 3S Data File'!G80/'Insert 3S Data File'!F80</f>
        <v>#DIV/0!</v>
      </c>
      <c r="S22" s="33" t="s">
        <v>66</v>
      </c>
      <c r="T22" s="69" t="e">
        <f>IF(T20&lt;6.25, T20, 6.25)</f>
        <v>#DIV/0!</v>
      </c>
      <c r="U22" s="58"/>
      <c r="V22" s="57"/>
      <c r="W22" s="58" t="s">
        <v>68</v>
      </c>
      <c r="X22" s="70">
        <f>MAX(X20,X21)</f>
        <v>1.5</v>
      </c>
      <c r="Y22" s="119" t="s">
        <v>50</v>
      </c>
    </row>
    <row r="23" spans="1:25" x14ac:dyDescent="0.2">
      <c r="A23" s="33"/>
      <c r="B23" s="34"/>
      <c r="C23" s="33"/>
      <c r="D23" s="33"/>
      <c r="E23" s="118"/>
      <c r="F23" s="118"/>
      <c r="G23" s="32"/>
      <c r="H23" s="33"/>
      <c r="I23" s="34"/>
      <c r="J23" s="33"/>
      <c r="K23" s="33"/>
      <c r="L23" s="33"/>
      <c r="M23" s="34"/>
      <c r="N23" s="33"/>
      <c r="O23" s="33"/>
      <c r="P23" s="33"/>
      <c r="Q23" s="34"/>
      <c r="R23" s="33"/>
      <c r="S23" s="33"/>
      <c r="T23" s="33"/>
      <c r="U23" s="57"/>
      <c r="V23" s="58"/>
      <c r="W23" s="58"/>
      <c r="X23" s="58"/>
      <c r="Y23" s="119" t="s">
        <v>29</v>
      </c>
    </row>
    <row r="24" spans="1:25" x14ac:dyDescent="0.2">
      <c r="A24" s="35"/>
      <c r="B24" s="193" t="s">
        <v>52</v>
      </c>
      <c r="C24" s="193"/>
      <c r="D24" s="193"/>
      <c r="E24" s="35"/>
      <c r="F24" s="193" t="s">
        <v>54</v>
      </c>
      <c r="G24" s="193"/>
      <c r="H24" s="193"/>
      <c r="I24" s="35"/>
      <c r="J24" s="193" t="s">
        <v>56</v>
      </c>
      <c r="K24" s="193"/>
      <c r="L24" s="193"/>
      <c r="M24" s="35"/>
      <c r="N24" s="193" t="s">
        <v>91</v>
      </c>
      <c r="O24" s="193"/>
      <c r="P24" s="193"/>
      <c r="Q24" s="35"/>
      <c r="R24" s="193" t="s">
        <v>95</v>
      </c>
      <c r="S24" s="193"/>
      <c r="T24" s="193"/>
      <c r="U24" s="60"/>
      <c r="V24" s="194" t="s">
        <v>58</v>
      </c>
      <c r="W24" s="194"/>
      <c r="X24" s="194"/>
      <c r="Y24" s="59"/>
    </row>
    <row r="25" spans="1:25" x14ac:dyDescent="0.2">
      <c r="A25" s="33" t="s">
        <v>59</v>
      </c>
      <c r="B25" s="56">
        <f>'Insert 3S Data File'!D63</f>
        <v>0</v>
      </c>
      <c r="C25" s="33" t="s">
        <v>62</v>
      </c>
      <c r="D25" s="69">
        <f>B25</f>
        <v>0</v>
      </c>
      <c r="E25" s="33" t="s">
        <v>60</v>
      </c>
      <c r="F25" s="56">
        <f>'Insert 3S Data File'!D64</f>
        <v>0</v>
      </c>
      <c r="G25" s="33" t="s">
        <v>63</v>
      </c>
      <c r="H25" s="69">
        <f>F25</f>
        <v>0</v>
      </c>
      <c r="I25" s="33" t="s">
        <v>61</v>
      </c>
      <c r="J25" s="56">
        <f>'Insert 3S Data File'!D65</f>
        <v>0</v>
      </c>
      <c r="K25" s="33" t="s">
        <v>64</v>
      </c>
      <c r="L25" s="69">
        <f>J25</f>
        <v>0</v>
      </c>
      <c r="M25" s="33" t="s">
        <v>43</v>
      </c>
      <c r="N25" s="56" t="e">
        <f>'Insert 3S Data File'!C71/'Insert 3S Data File'!B71</f>
        <v>#DIV/0!</v>
      </c>
      <c r="O25" s="33" t="s">
        <v>65</v>
      </c>
      <c r="P25" s="69" t="e">
        <f>3*(N27+N26+N25)</f>
        <v>#DIV/0!</v>
      </c>
      <c r="Q25" s="33" t="s">
        <v>43</v>
      </c>
      <c r="R25" s="56" t="e">
        <f>'Insert 3S Data File'!C79/'Insert 3S Data File'!B79</f>
        <v>#DIV/0!</v>
      </c>
      <c r="S25" s="33" t="s">
        <v>66</v>
      </c>
      <c r="T25" s="69" t="e">
        <f>3*(R27+R26+R25)</f>
        <v>#DIV/0!</v>
      </c>
      <c r="U25" s="58" t="s">
        <v>67</v>
      </c>
      <c r="V25" s="99">
        <f>(0.5*(L40+M40)/268-1)*10</f>
        <v>-10</v>
      </c>
      <c r="W25" s="58" t="s">
        <v>68</v>
      </c>
      <c r="X25" s="70">
        <f>L27/2</f>
        <v>0</v>
      </c>
      <c r="Y25" s="59"/>
    </row>
    <row r="26" spans="1:25" x14ac:dyDescent="0.2">
      <c r="A26" s="33"/>
      <c r="B26" s="34"/>
      <c r="C26" s="33" t="s">
        <v>74</v>
      </c>
      <c r="D26" s="69">
        <f>SQRT(D25)</f>
        <v>0</v>
      </c>
      <c r="E26" s="33"/>
      <c r="F26" s="34"/>
      <c r="G26" s="33" t="s">
        <v>74</v>
      </c>
      <c r="H26" s="69">
        <f>SQRT(H25)</f>
        <v>0</v>
      </c>
      <c r="I26" s="33"/>
      <c r="J26" s="34"/>
      <c r="K26" s="33" t="s">
        <v>74</v>
      </c>
      <c r="L26" s="69">
        <f>SQRT(L25)</f>
        <v>0</v>
      </c>
      <c r="M26" s="33" t="s">
        <v>44</v>
      </c>
      <c r="N26" s="56" t="e">
        <f>'Insert 3S Data File'!C70/'Insert 3S Data File'!B70</f>
        <v>#DIV/0!</v>
      </c>
      <c r="O26" s="33"/>
      <c r="P26" s="69"/>
      <c r="Q26" s="33" t="s">
        <v>44</v>
      </c>
      <c r="R26" s="56" t="e">
        <f>'Insert 3S Data File'!C78/'Insert 3S Data File'!B78</f>
        <v>#DIV/0!</v>
      </c>
      <c r="S26" s="33"/>
      <c r="T26" s="69"/>
      <c r="U26" s="58"/>
      <c r="V26" s="57"/>
      <c r="W26" s="58"/>
      <c r="X26" s="70">
        <f>IF(V25&lt;0,1.5,V25)</f>
        <v>1.5</v>
      </c>
      <c r="Y26" s="59"/>
    </row>
    <row r="27" spans="1:25" x14ac:dyDescent="0.2">
      <c r="A27" s="33"/>
      <c r="B27" s="34"/>
      <c r="C27" s="33" t="s">
        <v>62</v>
      </c>
      <c r="D27" s="69">
        <f>MIN(D25,D26)</f>
        <v>0</v>
      </c>
      <c r="E27" s="33"/>
      <c r="F27" s="34"/>
      <c r="G27" s="33" t="s">
        <v>63</v>
      </c>
      <c r="H27" s="69">
        <f>MIN(H25,H26)</f>
        <v>0</v>
      </c>
      <c r="I27" s="33"/>
      <c r="J27" s="34"/>
      <c r="K27" s="33" t="s">
        <v>40</v>
      </c>
      <c r="L27" s="69">
        <f>MIN(L25,L26)</f>
        <v>0</v>
      </c>
      <c r="M27" s="33" t="s">
        <v>45</v>
      </c>
      <c r="N27" s="56" t="e">
        <f>'Insert 3S Data File'!C72/'Insert 3S Data File'!B72</f>
        <v>#DIV/0!</v>
      </c>
      <c r="O27" s="33" t="s">
        <v>65</v>
      </c>
      <c r="P27" s="69" t="e">
        <f>IF(P25&lt;6.25, P25, 6.25)</f>
        <v>#DIV/0!</v>
      </c>
      <c r="Q27" s="33" t="s">
        <v>45</v>
      </c>
      <c r="R27" s="56" t="e">
        <f>'Insert 3S Data File'!C80/'Insert 3S Data File'!B80</f>
        <v>#DIV/0!</v>
      </c>
      <c r="S27" s="33" t="s">
        <v>66</v>
      </c>
      <c r="T27" s="69" t="e">
        <f>IF(T25&lt;6.25, T25, 6.25)</f>
        <v>#DIV/0!</v>
      </c>
      <c r="U27" s="58"/>
      <c r="V27" s="57"/>
      <c r="W27" s="58" t="s">
        <v>68</v>
      </c>
      <c r="X27" s="70">
        <f>MAX(X25,X26)</f>
        <v>1.5</v>
      </c>
      <c r="Y27" s="59"/>
    </row>
    <row r="28" spans="1:25" x14ac:dyDescent="0.2">
      <c r="A28" s="118"/>
      <c r="B28" s="37"/>
      <c r="C28" s="38"/>
      <c r="D28" s="118"/>
      <c r="E28" s="118"/>
      <c r="F28" s="37"/>
      <c r="G28" s="38"/>
      <c r="H28" s="118"/>
      <c r="I28" s="34"/>
      <c r="J28" s="33"/>
      <c r="K28" s="33"/>
      <c r="L28" s="33"/>
      <c r="M28" s="34"/>
      <c r="N28" s="33"/>
      <c r="O28" s="33"/>
      <c r="P28" s="33"/>
      <c r="Q28" s="34"/>
      <c r="R28" s="33"/>
      <c r="S28" s="33"/>
      <c r="T28" s="32"/>
      <c r="U28" s="59"/>
      <c r="V28" s="59"/>
      <c r="W28" s="59"/>
      <c r="X28" s="59"/>
      <c r="Y28" s="59"/>
    </row>
    <row r="29" spans="1:25" ht="15.75" x14ac:dyDescent="0.25">
      <c r="A29" s="116"/>
      <c r="B29" s="198" t="s">
        <v>19</v>
      </c>
      <c r="C29" s="198"/>
      <c r="D29" s="198"/>
      <c r="E29" s="198"/>
      <c r="F29" s="62"/>
      <c r="G29" s="198" t="s">
        <v>8</v>
      </c>
      <c r="H29" s="198"/>
      <c r="I29" s="198"/>
      <c r="J29" s="198"/>
      <c r="K29" s="46"/>
      <c r="L29" s="46"/>
      <c r="M29" s="46"/>
      <c r="N29" s="46"/>
      <c r="R29" s="63"/>
      <c r="S29" s="63" t="s">
        <v>75</v>
      </c>
      <c r="T29" s="64">
        <v>1</v>
      </c>
    </row>
    <row r="30" spans="1:25" x14ac:dyDescent="0.2">
      <c r="A30" s="116"/>
      <c r="B30" s="199" t="s">
        <v>9</v>
      </c>
      <c r="C30" s="199"/>
      <c r="D30" s="199" t="s">
        <v>0</v>
      </c>
      <c r="E30" s="199"/>
      <c r="F30" s="121"/>
      <c r="G30" s="199" t="s">
        <v>9</v>
      </c>
      <c r="H30" s="199"/>
      <c r="I30" s="199" t="s">
        <v>0</v>
      </c>
      <c r="J30" s="199"/>
      <c r="K30" s="46"/>
      <c r="L30" s="47"/>
      <c r="M30" s="121" t="s">
        <v>6</v>
      </c>
      <c r="N30" s="48"/>
    </row>
    <row r="31" spans="1:25" x14ac:dyDescent="0.2">
      <c r="A31" s="116"/>
      <c r="B31" s="121" t="s">
        <v>10</v>
      </c>
      <c r="C31" s="121" t="s">
        <v>11</v>
      </c>
      <c r="D31" s="121" t="s">
        <v>10</v>
      </c>
      <c r="E31" s="121" t="s">
        <v>11</v>
      </c>
      <c r="F31" s="121"/>
      <c r="G31" s="121" t="s">
        <v>10</v>
      </c>
      <c r="H31" s="121" t="s">
        <v>11</v>
      </c>
      <c r="I31" s="121" t="s">
        <v>10</v>
      </c>
      <c r="J31" s="121" t="s">
        <v>11</v>
      </c>
      <c r="K31" s="46"/>
      <c r="L31" s="49" t="s">
        <v>9</v>
      </c>
      <c r="M31" s="97">
        <f>'Insert 3S Data File'!J66</f>
        <v>0</v>
      </c>
      <c r="N31" s="96"/>
    </row>
    <row r="32" spans="1:25" ht="15" x14ac:dyDescent="0.25">
      <c r="A32" s="116"/>
      <c r="B32" s="29" t="e">
        <f>AVERAGE(D11,H11,L11,P11)</f>
        <v>#DIV/0!</v>
      </c>
      <c r="C32" s="36" t="e">
        <f>AVERAGE(D22,H22,L22,P22,T22)</f>
        <v>#DIV/0!</v>
      </c>
      <c r="D32" s="29" t="e">
        <f>AVERAGE(D16,H16,L16,P16)</f>
        <v>#DIV/0!</v>
      </c>
      <c r="E32" s="36" t="e">
        <f>AVERAGE(D27,H27,L27,P27,T27)</f>
        <v>#DIV/0!</v>
      </c>
      <c r="F32" s="121"/>
      <c r="G32" s="50" t="e">
        <f>IF(B32&gt;0.1,1-NORMDIST(B32,1.6*2,0.6,TRUE),"")</f>
        <v>#DIV/0!</v>
      </c>
      <c r="H32" s="50" t="e">
        <f>IF(C32&gt;0.1,1-NORMDIST(C32,1.6*2,0.6,TRUE),"")</f>
        <v>#DIV/0!</v>
      </c>
      <c r="I32" s="50" t="e">
        <f>IF(D32&gt;0.1,1-NORMDIST(D32,1.6*2,0.6,TRUE),"")</f>
        <v>#DIV/0!</v>
      </c>
      <c r="J32" s="50" t="e">
        <f>IF(E32&gt;0.1,1-NORMDIST(E32,1.6*2,0.6,TRUE),"")</f>
        <v>#DIV/0!</v>
      </c>
      <c r="K32" s="46"/>
      <c r="L32" s="49" t="s">
        <v>0</v>
      </c>
      <c r="M32" s="97">
        <f>'Insert 3S Data File'!E66</f>
        <v>0</v>
      </c>
      <c r="N32" s="96"/>
    </row>
    <row r="33" spans="1:24" x14ac:dyDescent="0.2">
      <c r="A33" s="116"/>
      <c r="B33" s="46"/>
      <c r="C33" s="46"/>
      <c r="D33" s="46"/>
      <c r="E33" s="46"/>
      <c r="F33" s="46"/>
      <c r="G33" s="51" t="e">
        <f>IF(G32&lt;0.01,0.02,G32)</f>
        <v>#DIV/0!</v>
      </c>
      <c r="H33" s="51" t="e">
        <f>IF(H32&lt;0.05,0.05,H32)</f>
        <v>#DIV/0!</v>
      </c>
      <c r="I33" s="51" t="e">
        <f>IF(I32&lt;0.01,0.02,I32)</f>
        <v>#DIV/0!</v>
      </c>
      <c r="J33" s="51" t="e">
        <f>IF(J32&lt;0.05,0.05,J32)</f>
        <v>#DIV/0!</v>
      </c>
      <c r="K33" s="46"/>
      <c r="L33" s="46"/>
      <c r="M33" s="46"/>
      <c r="N33" s="46"/>
    </row>
    <row r="34" spans="1:24" ht="13.5" thickBot="1" x14ac:dyDescent="0.25">
      <c r="A34" s="197" t="s">
        <v>9</v>
      </c>
      <c r="B34" s="197"/>
      <c r="C34" s="197"/>
      <c r="D34" s="197"/>
      <c r="E34" s="197"/>
      <c r="F34" s="197"/>
      <c r="G34" s="197"/>
      <c r="H34" s="197"/>
      <c r="I34" s="197"/>
      <c r="K34" s="197" t="s">
        <v>0</v>
      </c>
      <c r="L34" s="197"/>
      <c r="M34" s="197"/>
      <c r="N34" s="197"/>
      <c r="O34" s="197"/>
      <c r="P34" s="197"/>
      <c r="Q34" s="197"/>
      <c r="R34" s="197"/>
      <c r="S34" s="197"/>
    </row>
    <row r="35" spans="1:24" ht="13.5" thickTop="1" x14ac:dyDescent="0.2">
      <c r="A35" s="3"/>
      <c r="B35" s="191" t="s">
        <v>26</v>
      </c>
      <c r="C35" s="191"/>
      <c r="D35" s="191" t="s">
        <v>30</v>
      </c>
      <c r="E35" s="191"/>
      <c r="F35" s="190" t="s">
        <v>12</v>
      </c>
      <c r="G35" s="190"/>
      <c r="H35" s="190" t="s">
        <v>31</v>
      </c>
      <c r="I35" s="190"/>
      <c r="K35" s="3"/>
      <c r="L35" s="200" t="s">
        <v>26</v>
      </c>
      <c r="M35" s="200"/>
      <c r="N35" s="200" t="s">
        <v>30</v>
      </c>
      <c r="O35" s="200"/>
      <c r="P35" s="201" t="s">
        <v>12</v>
      </c>
      <c r="Q35" s="201"/>
      <c r="R35" s="190" t="s">
        <v>31</v>
      </c>
      <c r="S35" s="190"/>
    </row>
    <row r="36" spans="1:24" x14ac:dyDescent="0.2">
      <c r="A36" s="3"/>
      <c r="B36" s="116" t="s">
        <v>20</v>
      </c>
      <c r="C36" s="116" t="s">
        <v>21</v>
      </c>
      <c r="D36" s="116" t="s">
        <v>20</v>
      </c>
      <c r="E36" s="116" t="s">
        <v>21</v>
      </c>
      <c r="F36" s="116" t="s">
        <v>20</v>
      </c>
      <c r="G36" s="116" t="s">
        <v>21</v>
      </c>
      <c r="H36" s="116" t="s">
        <v>20</v>
      </c>
      <c r="I36" s="116" t="s">
        <v>21</v>
      </c>
      <c r="K36" s="3"/>
      <c r="L36" s="116" t="s">
        <v>20</v>
      </c>
      <c r="M36" s="116" t="s">
        <v>21</v>
      </c>
      <c r="N36" s="116" t="s">
        <v>20</v>
      </c>
      <c r="O36" s="116" t="s">
        <v>21</v>
      </c>
      <c r="P36" s="116" t="s">
        <v>20</v>
      </c>
      <c r="Q36" s="116" t="s">
        <v>21</v>
      </c>
      <c r="S36" s="3"/>
    </row>
    <row r="37" spans="1:24" x14ac:dyDescent="0.2">
      <c r="A37" s="4"/>
      <c r="C37" s="90"/>
      <c r="K37" s="4"/>
      <c r="M37" s="90"/>
      <c r="S37" s="3"/>
    </row>
    <row r="38" spans="1:24" x14ac:dyDescent="0.2">
      <c r="A38" s="23" t="s">
        <v>22</v>
      </c>
      <c r="B38" s="19">
        <f>'Insert 3S Data File'!F75</f>
        <v>0</v>
      </c>
      <c r="C38" s="90">
        <f>'Insert 3S Data File'!F83</f>
        <v>0</v>
      </c>
      <c r="D38" s="19" t="e">
        <f>ABS(B39-B40)*268/B41</f>
        <v>#DIV/0!</v>
      </c>
      <c r="E38" s="19" t="e">
        <f>ABS(C39-C40)*268/C41</f>
        <v>#DIV/0!</v>
      </c>
      <c r="F38" s="90">
        <f>'Insert 3S Data File'!F71</f>
        <v>0</v>
      </c>
      <c r="G38" s="90">
        <f>'Insert 3S Data File'!F79</f>
        <v>0</v>
      </c>
      <c r="H38" s="19" t="e">
        <f>ABS(F39-F40)*268/F41</f>
        <v>#DIV/0!</v>
      </c>
      <c r="I38" s="19" t="e">
        <f>ABS(G39-G40)*268/G41</f>
        <v>#DIV/0!</v>
      </c>
      <c r="K38" s="23" t="s">
        <v>22</v>
      </c>
      <c r="L38" s="19">
        <f>'Insert 3S Data File'!B75</f>
        <v>0</v>
      </c>
      <c r="M38" s="90">
        <f>'Insert 3S Data File'!B83</f>
        <v>0</v>
      </c>
      <c r="N38" s="19" t="e">
        <f>ABS(L39-L40)*268/L41</f>
        <v>#DIV/0!</v>
      </c>
      <c r="O38" s="19" t="e">
        <f>ABS(M39-M40)*268/M41</f>
        <v>#DIV/0!</v>
      </c>
      <c r="P38" s="90">
        <f>'Insert 3S Data File'!B71</f>
        <v>0</v>
      </c>
      <c r="Q38" s="90">
        <f>'Insert 3S Data File'!B79</f>
        <v>0</v>
      </c>
      <c r="R38" s="19" t="e">
        <f>ABS(P39-P40)*268/P41</f>
        <v>#DIV/0!</v>
      </c>
      <c r="S38" s="19" t="e">
        <f>ABS(Q39-Q40)*268/Q41</f>
        <v>#DIV/0!</v>
      </c>
      <c r="U38" t="e">
        <f>C1</f>
        <v>#VALUE!</v>
      </c>
    </row>
    <row r="39" spans="1:24" x14ac:dyDescent="0.2">
      <c r="A39" s="23" t="s">
        <v>23</v>
      </c>
      <c r="B39" s="19">
        <f>'Insert 3S Data File'!F74</f>
        <v>0</v>
      </c>
      <c r="C39" s="90">
        <f>'Insert 3S Data File'!F82</f>
        <v>0</v>
      </c>
      <c r="D39" s="3" t="e">
        <f>ABS(B38-B39)*268/B41</f>
        <v>#DIV/0!</v>
      </c>
      <c r="E39" s="3" t="e">
        <f>ABS(C38-C39)*268/C41</f>
        <v>#DIV/0!</v>
      </c>
      <c r="F39" s="90">
        <f>'Insert 3S Data File'!F70</f>
        <v>0</v>
      </c>
      <c r="G39" s="90">
        <f>'Insert 3S Data File'!F78</f>
        <v>0</v>
      </c>
      <c r="H39" s="3" t="e">
        <f>ABS(F38-F39)*268/F41</f>
        <v>#DIV/0!</v>
      </c>
      <c r="I39" s="3" t="e">
        <f>ABS(G38-G39)*268/G41</f>
        <v>#DIV/0!</v>
      </c>
      <c r="K39" s="23" t="s">
        <v>23</v>
      </c>
      <c r="L39" s="19">
        <f>'Insert 3S Data File'!B74</f>
        <v>0</v>
      </c>
      <c r="M39" s="90">
        <f>'Insert 3S Data File'!B82</f>
        <v>0</v>
      </c>
      <c r="N39" s="3" t="e">
        <f>ABS(L38-L39)*268/L41</f>
        <v>#DIV/0!</v>
      </c>
      <c r="O39" s="3" t="e">
        <f>ABS(M38-M39)*268/M41</f>
        <v>#DIV/0!</v>
      </c>
      <c r="P39" s="90">
        <f>'Insert 3S Data File'!B70</f>
        <v>0</v>
      </c>
      <c r="Q39" s="90">
        <f>'Insert 3S Data File'!B78</f>
        <v>0</v>
      </c>
      <c r="R39" s="3" t="e">
        <f>ABS(P38-P39)*268/P41</f>
        <v>#DIV/0!</v>
      </c>
      <c r="S39" s="3" t="e">
        <f>ABS(Q38-Q39)*268/Q41</f>
        <v>#DIV/0!</v>
      </c>
      <c r="U39" s="115">
        <f>C3</f>
        <v>0</v>
      </c>
    </row>
    <row r="40" spans="1:24" x14ac:dyDescent="0.2">
      <c r="A40" s="10" t="s">
        <v>24</v>
      </c>
      <c r="B40" s="19">
        <f>'Insert 3S Data File'!F76</f>
        <v>0</v>
      </c>
      <c r="C40" s="90">
        <f>'Insert 3S Data File'!F84</f>
        <v>0</v>
      </c>
      <c r="D40" s="3" t="e">
        <f>ABS(B38-B40)*268/B41</f>
        <v>#DIV/0!</v>
      </c>
      <c r="E40" s="3" t="e">
        <f>ABS(C38-C40)*268/C41</f>
        <v>#DIV/0!</v>
      </c>
      <c r="F40" s="90">
        <f>'Insert 3S Data File'!F72</f>
        <v>0</v>
      </c>
      <c r="G40" s="90">
        <f>'Insert 3S Data File'!F80</f>
        <v>0</v>
      </c>
      <c r="H40" s="3" t="e">
        <f>ABS(F38-F40)*268/F41</f>
        <v>#DIV/0!</v>
      </c>
      <c r="I40" s="3" t="e">
        <f>ABS(G38-G40)*268/G41</f>
        <v>#DIV/0!</v>
      </c>
      <c r="K40" s="10" t="s">
        <v>24</v>
      </c>
      <c r="L40" s="19">
        <f>'Insert 3S Data File'!B76</f>
        <v>0</v>
      </c>
      <c r="M40" s="90">
        <f>'Insert 3S Data File'!B84</f>
        <v>0</v>
      </c>
      <c r="N40" s="3" t="e">
        <f>ABS(L38-L40)*268/L41</f>
        <v>#DIV/0!</v>
      </c>
      <c r="O40" s="3" t="e">
        <f>ABS(M38-M40)*268/M41</f>
        <v>#DIV/0!</v>
      </c>
      <c r="P40" s="90">
        <f>'Insert 3S Data File'!B72</f>
        <v>0</v>
      </c>
      <c r="Q40" s="90">
        <f>'Insert 3S Data File'!B80</f>
        <v>0</v>
      </c>
      <c r="R40" s="3" t="e">
        <f>ABS(P38-P40)*268/P41</f>
        <v>#DIV/0!</v>
      </c>
      <c r="S40" s="3" t="e">
        <f>ABS(Q38-Q40)*268/Q41</f>
        <v>#DIV/0!</v>
      </c>
      <c r="U40" s="6">
        <f>C5</f>
        <v>0</v>
      </c>
      <c r="W40">
        <v>65</v>
      </c>
    </row>
    <row r="41" spans="1:24" x14ac:dyDescent="0.2">
      <c r="A41" s="20" t="s">
        <v>25</v>
      </c>
      <c r="B41" s="21">
        <f t="shared" ref="B41:I41" si="0">AVERAGE(B38:B40)</f>
        <v>0</v>
      </c>
      <c r="C41" s="21">
        <f t="shared" si="0"/>
        <v>0</v>
      </c>
      <c r="D41" s="21" t="e">
        <f>AVERAGE(D38:D40)</f>
        <v>#DIV/0!</v>
      </c>
      <c r="E41" s="21" t="e">
        <f t="shared" si="0"/>
        <v>#DIV/0!</v>
      </c>
      <c r="F41" s="21">
        <f t="shared" si="0"/>
        <v>0</v>
      </c>
      <c r="G41" s="21">
        <f t="shared" si="0"/>
        <v>0</v>
      </c>
      <c r="H41" s="21" t="e">
        <f t="shared" si="0"/>
        <v>#DIV/0!</v>
      </c>
      <c r="I41" s="21" t="e">
        <f t="shared" si="0"/>
        <v>#DIV/0!</v>
      </c>
      <c r="K41" s="20" t="s">
        <v>25</v>
      </c>
      <c r="L41" s="21">
        <f t="shared" ref="L41:R41" si="1">AVERAGE(L38:L40)</f>
        <v>0</v>
      </c>
      <c r="M41" s="21">
        <f t="shared" si="1"/>
        <v>0</v>
      </c>
      <c r="N41" s="21" t="e">
        <f t="shared" si="1"/>
        <v>#DIV/0!</v>
      </c>
      <c r="O41" s="21" t="e">
        <f t="shared" si="1"/>
        <v>#DIV/0!</v>
      </c>
      <c r="P41" s="21">
        <f t="shared" si="1"/>
        <v>0</v>
      </c>
      <c r="Q41" s="21">
        <f t="shared" si="1"/>
        <v>0</v>
      </c>
      <c r="R41" s="21" t="e">
        <f t="shared" si="1"/>
        <v>#DIV/0!</v>
      </c>
      <c r="S41" s="21" t="e">
        <f>AVERAGE(S38:S40)</f>
        <v>#DIV/0!</v>
      </c>
      <c r="U41" s="92">
        <f>C6</f>
        <v>0</v>
      </c>
      <c r="V41">
        <f>D6</f>
        <v>0</v>
      </c>
    </row>
    <row r="42" spans="1:24" x14ac:dyDescent="0.2">
      <c r="M42" s="90"/>
      <c r="N42" s="90"/>
      <c r="O42" s="90"/>
      <c r="P42" s="90"/>
      <c r="Q42" s="90"/>
      <c r="S42" s="90"/>
    </row>
    <row r="43" spans="1:24" x14ac:dyDescent="0.2">
      <c r="A43" s="191" t="s">
        <v>27</v>
      </c>
      <c r="B43" s="191"/>
      <c r="C43" s="191"/>
      <c r="D43" s="12"/>
      <c r="E43" s="191" t="s">
        <v>32</v>
      </c>
      <c r="F43" s="191"/>
      <c r="G43" s="191"/>
      <c r="I43" s="190" t="s">
        <v>28</v>
      </c>
      <c r="J43" s="190"/>
      <c r="K43" s="190"/>
      <c r="M43" s="190" t="s">
        <v>33</v>
      </c>
      <c r="N43" s="190"/>
      <c r="O43" s="190"/>
      <c r="P43" s="117"/>
      <c r="Q43" s="87"/>
      <c r="R43" s="88" t="s">
        <v>34</v>
      </c>
      <c r="S43" s="88"/>
      <c r="V43" s="192" t="s">
        <v>137</v>
      </c>
      <c r="W43" s="192"/>
    </row>
    <row r="44" spans="1:24" x14ac:dyDescent="0.2">
      <c r="A44" s="12"/>
      <c r="B44" s="27" t="s">
        <v>9</v>
      </c>
      <c r="C44" s="27" t="s">
        <v>0</v>
      </c>
      <c r="D44" s="12"/>
      <c r="E44" s="12"/>
      <c r="F44" s="27" t="s">
        <v>9</v>
      </c>
      <c r="G44" s="27" t="s">
        <v>0</v>
      </c>
      <c r="H44" s="12"/>
      <c r="I44" s="12"/>
      <c r="J44" s="27" t="s">
        <v>9</v>
      </c>
      <c r="K44" s="27" t="s">
        <v>0</v>
      </c>
      <c r="M44" s="12"/>
      <c r="N44" s="27" t="s">
        <v>9</v>
      </c>
      <c r="O44" s="27" t="s">
        <v>0</v>
      </c>
      <c r="R44" s="27" t="s">
        <v>9</v>
      </c>
      <c r="S44" s="27" t="s">
        <v>0</v>
      </c>
      <c r="U44" s="148">
        <v>328</v>
      </c>
      <c r="V44" s="148">
        <v>328</v>
      </c>
      <c r="W44" s="148">
        <v>328</v>
      </c>
      <c r="X44" s="148">
        <v>328</v>
      </c>
    </row>
    <row r="45" spans="1:24" ht="15" x14ac:dyDescent="0.25">
      <c r="A45" s="27" t="s">
        <v>20</v>
      </c>
      <c r="B45" s="13" t="str">
        <f>IF(B41&gt;50,1-NORMDIST(B41,268*2,143,TRUE),"")</f>
        <v/>
      </c>
      <c r="C45" s="13" t="str">
        <f>IF(L41&gt;50,1-NORMDIST(L41,268*2,143,TRUE),"")</f>
        <v/>
      </c>
      <c r="D45" s="12"/>
      <c r="E45" s="27" t="s">
        <v>20</v>
      </c>
      <c r="F45" s="13" t="e">
        <f>IF(D41&gt;0.1,1-NORMDIST(D41,30*2,20,TRUE),"")</f>
        <v>#DIV/0!</v>
      </c>
      <c r="G45" s="13" t="e">
        <f>IF(N41&gt;1,1-NORMDIST(N41,30*2,20,TRUE),"")</f>
        <v>#DIV/0!</v>
      </c>
      <c r="H45" s="12"/>
      <c r="I45" s="27" t="s">
        <v>20</v>
      </c>
      <c r="J45" s="13" t="str">
        <f>IF(F41&gt;0.1,1-NORMDIST(F41,297*2,182,TRUE),"")</f>
        <v/>
      </c>
      <c r="K45" s="13" t="str">
        <f>IF(P41&gt;1,1-NORMDIST(P41,297*2,182,TRUE),"")</f>
        <v/>
      </c>
      <c r="M45" s="27" t="s">
        <v>20</v>
      </c>
      <c r="N45" s="13" t="e">
        <f>IF(H41&gt;0.1,1-NORMDIST(H41,30*2,20,TRUE),"")</f>
        <v>#DIV/0!</v>
      </c>
      <c r="O45" s="13" t="e">
        <f>IF(R41&gt;1,1-NORMDIST(R41,30*2,20,TRUE),"")</f>
        <v>#DIV/0!</v>
      </c>
      <c r="Q45" s="27" t="s">
        <v>82</v>
      </c>
      <c r="R45" s="3" t="e">
        <f>(H41^2+I41^2)/1000</f>
        <v>#DIV/0!</v>
      </c>
      <c r="S45" s="3" t="e">
        <f>(R41^2+S41^2)/1000</f>
        <v>#DIV/0!</v>
      </c>
      <c r="U45" s="90"/>
      <c r="V45" s="148" t="s">
        <v>9</v>
      </c>
      <c r="W45" s="148" t="s">
        <v>0</v>
      </c>
      <c r="X45" s="90"/>
    </row>
    <row r="46" spans="1:24" ht="15" x14ac:dyDescent="0.25">
      <c r="A46" s="27" t="s">
        <v>21</v>
      </c>
      <c r="B46" s="13" t="str">
        <f>IF(C41&gt;50,1-NORMDIST(C41,268*2,175,TRUE),"")</f>
        <v/>
      </c>
      <c r="C46" s="13" t="str">
        <f>IF(M41&gt;50,1-NORMDIST(M41,268*2,175,TRUE),"")</f>
        <v/>
      </c>
      <c r="D46" s="12"/>
      <c r="E46" s="27" t="s">
        <v>21</v>
      </c>
      <c r="F46" s="13" t="e">
        <f>IF(E41&gt;0.001,1-NORMDIST(E41,30*2,20,TRUE),"")</f>
        <v>#DIV/0!</v>
      </c>
      <c r="G46" s="13" t="e">
        <f>IF(O41&gt;1,1-NORMDIST(O41,30*2,20,TRUE),"")</f>
        <v>#DIV/0!</v>
      </c>
      <c r="H46" s="12"/>
      <c r="I46" s="27" t="s">
        <v>21</v>
      </c>
      <c r="J46" s="13" t="str">
        <f>IF(G41&gt;0.1,1-NORMDIST(G41,250*2,175,TRUE),"")</f>
        <v/>
      </c>
      <c r="K46" s="13" t="str">
        <f>IF(Q41&gt;1,1-NORMDIST(Q41,250*2,175,TRUE),"")</f>
        <v/>
      </c>
      <c r="M46" s="27" t="s">
        <v>21</v>
      </c>
      <c r="N46" s="13" t="e">
        <f>IF(I41&gt;0.001,1-NORMDIST(I41,30*2,20,TRUE),"")</f>
        <v>#DIV/0!</v>
      </c>
      <c r="O46" s="13" t="e">
        <f>IF(S41&gt;0.1,1-NORMDIST(S41,30*2,20,TRUE),"")</f>
        <v>#DIV/0!</v>
      </c>
      <c r="Q46" s="27" t="s">
        <v>93</v>
      </c>
      <c r="R46" s="113" t="e">
        <f>(H41^2+I41^2+E41^2+D41^2)^0.5/1000</f>
        <v>#DIV/0!</v>
      </c>
      <c r="S46" s="113" t="e">
        <f>(R41^2+S41^2+N41^2+O41^2)^0.5/1000</f>
        <v>#DIV/0!</v>
      </c>
      <c r="U46" s="110"/>
      <c r="V46" s="110"/>
      <c r="W46" s="12"/>
    </row>
    <row r="47" spans="1:24" x14ac:dyDescent="0.2">
      <c r="U47" s="167">
        <f>U44+W40</f>
        <v>393</v>
      </c>
      <c r="V47" s="167">
        <f>U47</f>
        <v>393</v>
      </c>
      <c r="W47" s="167">
        <f>U47</f>
        <v>393</v>
      </c>
      <c r="X47" s="157">
        <f>U47</f>
        <v>393</v>
      </c>
    </row>
    <row r="48" spans="1:24" x14ac:dyDescent="0.2">
      <c r="B48" s="14" t="str">
        <f>IF(B45&lt;0.01,0.01,B45)</f>
        <v/>
      </c>
      <c r="C48" s="14" t="str">
        <f>IF(C45&lt;0.01,0.01,C45)</f>
        <v/>
      </c>
      <c r="F48" s="14" t="e">
        <f>IF(F45&lt;0.01,0.01,F45)</f>
        <v>#DIV/0!</v>
      </c>
      <c r="G48" s="14" t="e">
        <f>IF(G45&lt;0.01,0.01,G45)</f>
        <v>#DIV/0!</v>
      </c>
      <c r="J48" s="14" t="str">
        <f>IF(J45&lt;0.01,0.01,J45)</f>
        <v/>
      </c>
      <c r="K48" s="14" t="str">
        <f>IF(K45&lt;0.01,0.01,K45)</f>
        <v/>
      </c>
      <c r="N48" s="14" t="e">
        <f>IF(N45&lt;0.01,0.01,N45)</f>
        <v>#DIV/0!</v>
      </c>
      <c r="O48" s="14" t="e">
        <f>IF(O45&lt;0.01,0.01,O45)</f>
        <v>#DIV/0!</v>
      </c>
      <c r="Q48" s="2"/>
      <c r="R48" s="114" t="e">
        <f>IF(R46&lt;0.05,0.05,R46)</f>
        <v>#DIV/0!</v>
      </c>
      <c r="S48" s="114" t="e">
        <f>IF(S46&lt;0.05,0.05,S46)</f>
        <v>#DIV/0!</v>
      </c>
      <c r="U48" s="168">
        <f>U44-W40</f>
        <v>263</v>
      </c>
      <c r="V48" s="169">
        <f>U48</f>
        <v>263</v>
      </c>
      <c r="W48" s="168">
        <f>U48</f>
        <v>263</v>
      </c>
      <c r="X48" s="19">
        <f>U48</f>
        <v>263</v>
      </c>
    </row>
    <row r="49" spans="2:23" x14ac:dyDescent="0.2">
      <c r="B49" s="14" t="str">
        <f>IF(B46&lt;0.01,0.01,B46)</f>
        <v/>
      </c>
      <c r="C49" s="14" t="str">
        <f>IF(C46&lt;0.01,0.01,C46)</f>
        <v/>
      </c>
      <c r="F49" s="14" t="e">
        <f>IF(F46&lt;0.01,0.01,F46)</f>
        <v>#DIV/0!</v>
      </c>
      <c r="G49" s="14" t="e">
        <f>IF(G46&lt;0.01,0.01,G46)</f>
        <v>#DIV/0!</v>
      </c>
      <c r="J49" s="14" t="str">
        <f>IF(J46&lt;0.01,0.01,J46)</f>
        <v/>
      </c>
      <c r="K49" s="14" t="str">
        <f>IF(K46&lt;0.01,0.01,K46)</f>
        <v/>
      </c>
      <c r="N49" s="14" t="e">
        <f>IF(N46&lt;0.01,0.01,N46)</f>
        <v>#DIV/0!</v>
      </c>
      <c r="O49" s="14" t="e">
        <f>IF(O46&lt;0.01,0.01,O46)</f>
        <v>#DIV/0!</v>
      </c>
      <c r="Q49" s="2"/>
      <c r="R49" s="31" t="e">
        <f>IF(R46&lt;0.05,0.05,R46)</f>
        <v>#DIV/0!</v>
      </c>
      <c r="S49" s="31" t="e">
        <f>IF(S46&lt;0.05,0.05,S46)</f>
        <v>#DIV/0!</v>
      </c>
      <c r="U49" s="112"/>
      <c r="V49" s="112"/>
      <c r="W49" s="12"/>
    </row>
    <row r="50" spans="2:23" x14ac:dyDescent="0.2">
      <c r="U50" s="12"/>
      <c r="V50" s="12"/>
      <c r="W50" s="12"/>
    </row>
    <row r="51" spans="2:23" x14ac:dyDescent="0.2">
      <c r="B51" s="89" t="e">
        <f>AVERAGE(B48:B49)</f>
        <v>#DIV/0!</v>
      </c>
      <c r="C51" s="89" t="e">
        <f>AVERAGE(C48:C49)</f>
        <v>#DIV/0!</v>
      </c>
      <c r="F51" s="89" t="e">
        <f>AVERAGE(F48:F49)</f>
        <v>#DIV/0!</v>
      </c>
      <c r="G51" s="89" t="e">
        <f>AVERAGE(G48:G49)</f>
        <v>#DIV/0!</v>
      </c>
      <c r="J51" s="89" t="e">
        <f>AVERAGE(J48:J49)</f>
        <v>#DIV/0!</v>
      </c>
      <c r="K51" s="89" t="e">
        <f>AVERAGE(K48:K49)</f>
        <v>#DIV/0!</v>
      </c>
      <c r="N51" s="89" t="e">
        <f>AVERAGE(N48:N49)</f>
        <v>#DIV/0!</v>
      </c>
      <c r="O51" s="89" t="e">
        <f>AVERAGE(O48:O49)</f>
        <v>#DIV/0!</v>
      </c>
      <c r="U51" s="12"/>
      <c r="V51" s="12"/>
      <c r="W51" s="12"/>
    </row>
    <row r="54" spans="2:23" x14ac:dyDescent="0.2">
      <c r="M54" s="186" t="s">
        <v>154</v>
      </c>
      <c r="N54" s="186"/>
      <c r="O54" s="186"/>
      <c r="P54" s="186"/>
    </row>
    <row r="55" spans="2:23" x14ac:dyDescent="0.2">
      <c r="N55" s="27" t="s">
        <v>9</v>
      </c>
      <c r="O55" s="27" t="s">
        <v>0</v>
      </c>
    </row>
    <row r="56" spans="2:23" x14ac:dyDescent="0.2">
      <c r="M56" s="171" t="s">
        <v>148</v>
      </c>
      <c r="N56" s="12" t="b">
        <f>AND(B41&gt;U48,B41&lt;U47)</f>
        <v>0</v>
      </c>
      <c r="O56" s="12" t="b">
        <f>AND(L41&gt;U48,L41&lt;U47)</f>
        <v>0</v>
      </c>
      <c r="R56" s="2" t="s">
        <v>96</v>
      </c>
    </row>
    <row r="57" spans="2:23" x14ac:dyDescent="0.2">
      <c r="M57" s="171" t="s">
        <v>149</v>
      </c>
      <c r="N57" s="12" t="b">
        <f>AND(B41&lt;U48)</f>
        <v>1</v>
      </c>
      <c r="O57" s="12" t="b">
        <f>AND(L41&lt;U48)</f>
        <v>1</v>
      </c>
    </row>
    <row r="58" spans="2:23" x14ac:dyDescent="0.2">
      <c r="B58" s="90"/>
      <c r="C58" s="90"/>
      <c r="D58" s="90"/>
      <c r="E58" s="90"/>
      <c r="M58" s="171" t="s">
        <v>150</v>
      </c>
      <c r="N58" s="12" t="b">
        <f>AND(B41&gt;U47)</f>
        <v>0</v>
      </c>
      <c r="O58" s="12" t="b">
        <f>AND(L41&gt;U47)</f>
        <v>0</v>
      </c>
    </row>
    <row r="59" spans="2:23" x14ac:dyDescent="0.2">
      <c r="B59" s="90"/>
      <c r="C59" s="90"/>
      <c r="D59" s="90"/>
      <c r="E59" s="90"/>
    </row>
    <row r="67" spans="8:10" x14ac:dyDescent="0.2">
      <c r="H67" s="207"/>
      <c r="I67" s="207"/>
      <c r="J67" s="207"/>
    </row>
    <row r="68" spans="8:10" x14ac:dyDescent="0.2">
      <c r="I68" s="116"/>
      <c r="J68" s="116"/>
    </row>
    <row r="69" spans="8:10" x14ac:dyDescent="0.2">
      <c r="H69" s="116"/>
      <c r="I69" s="7"/>
      <c r="J69" s="7"/>
    </row>
    <row r="70" spans="8:10" x14ac:dyDescent="0.2">
      <c r="H70" s="116"/>
      <c r="I70" s="7"/>
      <c r="J70" s="7"/>
    </row>
  </sheetData>
  <mergeCells count="48">
    <mergeCell ref="V43:W43"/>
    <mergeCell ref="C1:D1"/>
    <mergeCell ref="H1:I1"/>
    <mergeCell ref="F3:G3"/>
    <mergeCell ref="F4:G4"/>
    <mergeCell ref="F5:G5"/>
    <mergeCell ref="J8:L8"/>
    <mergeCell ref="N8:P8"/>
    <mergeCell ref="B13:D13"/>
    <mergeCell ref="F13:H13"/>
    <mergeCell ref="J13:L13"/>
    <mergeCell ref="N13:P13"/>
    <mergeCell ref="B8:D8"/>
    <mergeCell ref="F8:H8"/>
    <mergeCell ref="V24:X24"/>
    <mergeCell ref="B19:D19"/>
    <mergeCell ref="F19:H19"/>
    <mergeCell ref="J19:L19"/>
    <mergeCell ref="N19:P19"/>
    <mergeCell ref="R19:T19"/>
    <mergeCell ref="V19:X19"/>
    <mergeCell ref="B24:D24"/>
    <mergeCell ref="F24:H24"/>
    <mergeCell ref="J24:L24"/>
    <mergeCell ref="N24:P24"/>
    <mergeCell ref="R24:T24"/>
    <mergeCell ref="B29:E29"/>
    <mergeCell ref="G29:J29"/>
    <mergeCell ref="B30:C30"/>
    <mergeCell ref="D30:E30"/>
    <mergeCell ref="G30:H30"/>
    <mergeCell ref="I30:J30"/>
    <mergeCell ref="A34:I34"/>
    <mergeCell ref="K34:S34"/>
    <mergeCell ref="B35:C35"/>
    <mergeCell ref="D35:E35"/>
    <mergeCell ref="F35:G35"/>
    <mergeCell ref="H35:I35"/>
    <mergeCell ref="L35:M35"/>
    <mergeCell ref="N35:O35"/>
    <mergeCell ref="P35:Q35"/>
    <mergeCell ref="R35:S35"/>
    <mergeCell ref="A43:C43"/>
    <mergeCell ref="E43:G43"/>
    <mergeCell ref="I43:K43"/>
    <mergeCell ref="M43:O43"/>
    <mergeCell ref="H67:J67"/>
    <mergeCell ref="M54:P54"/>
  </mergeCells>
  <pageMargins left="0.7" right="0.7" top="0.75" bottom="0.75" header="0.3" footer="0.3"/>
  <pageSetup scale="53" orientation="landscape"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workbookViewId="0">
      <selection activeCell="I10" sqref="A1:XFD1048576"/>
    </sheetView>
  </sheetViews>
  <sheetFormatPr defaultRowHeight="12.75" x14ac:dyDescent="0.2"/>
  <cols>
    <col min="1" max="1" width="24.85546875" bestFit="1" customWidth="1"/>
    <col min="2" max="2" width="11.5703125" bestFit="1" customWidth="1"/>
    <col min="3" max="3" width="10.7109375" bestFit="1" customWidth="1"/>
    <col min="4" max="5" width="11.85546875" bestFit="1" customWidth="1"/>
    <col min="6" max="6" width="9" bestFit="1" customWidth="1"/>
    <col min="7" max="7" width="6.85546875" bestFit="1" customWidth="1"/>
    <col min="8" max="8" width="10.7109375" bestFit="1" customWidth="1"/>
    <col min="9" max="9" width="4.7109375" bestFit="1" customWidth="1"/>
    <col min="10" max="10" width="9" bestFit="1" customWidth="1"/>
    <col min="11" max="11" width="3" bestFit="1" customWidth="1"/>
    <col min="12" max="12" width="4.7109375" bestFit="1" customWidth="1"/>
    <col min="13" max="13" width="3.5703125" bestFit="1" customWidth="1"/>
    <col min="14" max="14" width="3" bestFit="1" customWidth="1"/>
    <col min="15" max="15" width="8.5703125" bestFit="1" customWidth="1"/>
    <col min="16" max="16" width="5.28515625" bestFit="1" customWidth="1"/>
    <col min="17" max="25" width="4.42578125" bestFit="1" customWidth="1"/>
    <col min="26" max="29" width="5.28515625" bestFit="1" customWidth="1"/>
  </cols>
  <sheetData>
    <row r="1" spans="1:3" x14ac:dyDescent="0.2">
      <c r="A1" s="2"/>
      <c r="B1" s="6"/>
      <c r="C1" s="92"/>
    </row>
    <row r="25" spans="4:8" x14ac:dyDescent="0.2">
      <c r="D25" s="93"/>
      <c r="H25" s="93"/>
    </row>
    <row r="67" spans="4:8" x14ac:dyDescent="0.2">
      <c r="D67" s="93"/>
      <c r="H67" s="93"/>
    </row>
    <row r="78" spans="4:8" x14ac:dyDescent="0.2">
      <c r="E78" s="6"/>
    </row>
    <row r="83" spans="5:5" x14ac:dyDescent="0.2">
      <c r="E8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Output Page</vt:lpstr>
      <vt:lpstr>mTBI calculations 2S</vt:lpstr>
      <vt:lpstr>Insert 2S Data File</vt:lpstr>
      <vt:lpstr>mTBI calculations 3S</vt:lpstr>
      <vt:lpstr>Insert 3S Data File</vt:lpstr>
      <vt:lpstr>'Output Page'!Print_Area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Alphonse</dc:creator>
  <cp:lastModifiedBy>Dave</cp:lastModifiedBy>
  <cp:lastPrinted>2013-09-15T03:28:19Z</cp:lastPrinted>
  <dcterms:created xsi:type="dcterms:W3CDTF">2006-07-28T14:33:36Z</dcterms:created>
  <dcterms:modified xsi:type="dcterms:W3CDTF">2013-09-15T03:28:24Z</dcterms:modified>
</cp:coreProperties>
</file>