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6" sheetId="5" r:id="rId8"/>
    <sheet state="visible" name="Sheet7" sheetId="6" r:id="rId9"/>
    <sheet state="visible" name="Sheet8" sheetId="7" r:id="rId10"/>
  </sheets>
  <definedNames>
    <definedName hidden="1" localSheetId="1" name="_xlnm._FilterDatabase">Sheet2!$B$3:$H$59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<sst xmlns="http://schemas.openxmlformats.org/spreadsheetml/2006/main" count="441" uniqueCount="160">
  <si>
    <t>LATIHAN BARIS DAN KOLOM</t>
  </si>
  <si>
    <t>NO</t>
  </si>
  <si>
    <t>First Name</t>
  </si>
  <si>
    <t>Last Name</t>
  </si>
  <si>
    <t>Gender</t>
  </si>
  <si>
    <t>City</t>
  </si>
  <si>
    <t>Country</t>
  </si>
  <si>
    <t>Age</t>
  </si>
  <si>
    <t>Id</t>
  </si>
  <si>
    <t>Dulce</t>
  </si>
  <si>
    <t>Abril</t>
  </si>
  <si>
    <t>Female</t>
  </si>
  <si>
    <t>New York</t>
  </si>
  <si>
    <t>United States</t>
  </si>
  <si>
    <t>Mara</t>
  </si>
  <si>
    <t>Hashimoto</t>
  </si>
  <si>
    <t>Cambridge</t>
  </si>
  <si>
    <t>Great Britain</t>
  </si>
  <si>
    <t>Philip</t>
  </si>
  <si>
    <t>Gent</t>
  </si>
  <si>
    <t>Male</t>
  </si>
  <si>
    <t>Paris</t>
  </si>
  <si>
    <t>France</t>
  </si>
  <si>
    <t>Kathleen</t>
  </si>
  <si>
    <t>Hanner</t>
  </si>
  <si>
    <t>Washington</t>
  </si>
  <si>
    <t>Nereida</t>
  </si>
  <si>
    <t>Magwood</t>
  </si>
  <si>
    <t>Buffalo</t>
  </si>
  <si>
    <t>Gaston</t>
  </si>
  <si>
    <t>Brumm</t>
  </si>
  <si>
    <t>Riverside</t>
  </si>
  <si>
    <t>Etta</t>
  </si>
  <si>
    <t>Hurn</t>
  </si>
  <si>
    <t>Birmingham</t>
  </si>
  <si>
    <t>Earlean</t>
  </si>
  <si>
    <t>Melgar</t>
  </si>
  <si>
    <t>Orlando</t>
  </si>
  <si>
    <t>Vincenza</t>
  </si>
  <si>
    <t>Weiland</t>
  </si>
  <si>
    <t>Fort Myers</t>
  </si>
  <si>
    <t>LATIHAN SORTIR DATA DAN PENYARINGAN DATA</t>
  </si>
  <si>
    <t>TglPembelian</t>
  </si>
  <si>
    <t>Wilayah</t>
  </si>
  <si>
    <t>NamaPembeli</t>
  </si>
  <si>
    <t>Produk</t>
  </si>
  <si>
    <t>Jumlah</t>
  </si>
  <si>
    <t>Harga</t>
  </si>
  <si>
    <t>TotalNilaiPembelian</t>
  </si>
  <si>
    <t>Tengah</t>
  </si>
  <si>
    <t>Agung</t>
  </si>
  <si>
    <t>Charger</t>
  </si>
  <si>
    <t>Kabel USB</t>
  </si>
  <si>
    <t>Keyboard</t>
  </si>
  <si>
    <t>Ahmad</t>
  </si>
  <si>
    <t>Baterai</t>
  </si>
  <si>
    <t>Monitor</t>
  </si>
  <si>
    <t>Ani</t>
  </si>
  <si>
    <t>Timur</t>
  </si>
  <si>
    <t>Arjuna</t>
  </si>
  <si>
    <t>Barat</t>
  </si>
  <si>
    <t>Budi</t>
  </si>
  <si>
    <t>Ridho</t>
  </si>
  <si>
    <t>Ridwan</t>
  </si>
  <si>
    <t>Tasya</t>
  </si>
  <si>
    <t>Taufik</t>
  </si>
  <si>
    <t>Togar</t>
  </si>
  <si>
    <t>Yoga</t>
  </si>
  <si>
    <t>Latihan Fungsi Sum, Average dan Count pada Spreadsheet</t>
  </si>
  <si>
    <t>Data Penjualan Alat Tulis Kantor (ATK)</t>
  </si>
  <si>
    <t>Nama Barang</t>
  </si>
  <si>
    <t>Stok Barang</t>
  </si>
  <si>
    <t>Terjual</t>
  </si>
  <si>
    <t>Buku Tulis</t>
  </si>
  <si>
    <t>Pensil</t>
  </si>
  <si>
    <t>Penggaris</t>
  </si>
  <si>
    <t>Penghapus Biasa</t>
  </si>
  <si>
    <t>Penghapus Bolpoin</t>
  </si>
  <si>
    <t>Rautan Pensil</t>
  </si>
  <si>
    <t>Tempat Pensil</t>
  </si>
  <si>
    <t>Sampul</t>
  </si>
  <si>
    <t>Belum ada</t>
  </si>
  <si>
    <t>Spidol</t>
  </si>
  <si>
    <t>Lem</t>
  </si>
  <si>
    <t>Gunting</t>
  </si>
  <si>
    <t>TOTAL</t>
  </si>
  <si>
    <t>AVERAGE</t>
  </si>
  <si>
    <t>COUNT</t>
  </si>
  <si>
    <t>COUNTA</t>
  </si>
  <si>
    <t>No</t>
  </si>
  <si>
    <t>Tanggal</t>
  </si>
  <si>
    <t>Total Terjual</t>
  </si>
  <si>
    <t>Pengggaris</t>
  </si>
  <si>
    <t>Penghapus</t>
  </si>
  <si>
    <t>Nama</t>
  </si>
  <si>
    <t>Jenis Kelamin</t>
  </si>
  <si>
    <t>Hobi</t>
  </si>
  <si>
    <t>L</t>
  </si>
  <si>
    <t>Sepak Bola</t>
  </si>
  <si>
    <t>Laki-Laki</t>
  </si>
  <si>
    <t>P</t>
  </si>
  <si>
    <t>Memasak</t>
  </si>
  <si>
    <t>Perempuan</t>
  </si>
  <si>
    <t>Andi</t>
  </si>
  <si>
    <t>Alan</t>
  </si>
  <si>
    <t>Basket</t>
  </si>
  <si>
    <t>Sarah</t>
  </si>
  <si>
    <t>Menulis</t>
  </si>
  <si>
    <t>Riris</t>
  </si>
  <si>
    <t>Haris</t>
  </si>
  <si>
    <t>Siti</t>
  </si>
  <si>
    <t>Menari</t>
  </si>
  <si>
    <t>Robert</t>
  </si>
  <si>
    <t>Yayan</t>
  </si>
  <si>
    <t>Fungsi Min, Max, Trim, Replace, Unique, dan If pada Spreadsheet</t>
  </si>
  <si>
    <t>Status Penjualan</t>
  </si>
  <si>
    <t>Data</t>
  </si>
  <si>
    <t>Hasil Trim</t>
  </si>
  <si>
    <t>Buku</t>
  </si>
  <si>
    <t>Pensil     ada   5   unit</t>
  </si>
  <si>
    <t>Stok   barang     habis</t>
  </si>
  <si>
    <t>Buku   tulis sisa  20   unit</t>
  </si>
  <si>
    <t>Penghapus      sedang   re-stock</t>
  </si>
  <si>
    <t>Penggaris     sisa   50 unit</t>
  </si>
  <si>
    <t>Hasil Replace</t>
  </si>
  <si>
    <t>Buka</t>
  </si>
  <si>
    <t>Saya membaca buku</t>
  </si>
  <si>
    <t>Saya123</t>
  </si>
  <si>
    <t>MAX</t>
  </si>
  <si>
    <t>MIN</t>
  </si>
  <si>
    <t>Hasil Uniqe</t>
  </si>
  <si>
    <t>Nilai Huruf</t>
  </si>
  <si>
    <t>Nilai Angka</t>
  </si>
  <si>
    <t>Nilai Siswa</t>
  </si>
  <si>
    <t>Keterangan</t>
  </si>
  <si>
    <t>A</t>
  </si>
  <si>
    <t>90 - 100</t>
  </si>
  <si>
    <t>B</t>
  </si>
  <si>
    <t>80 - 89</t>
  </si>
  <si>
    <t>C</t>
  </si>
  <si>
    <t>70 - 79</t>
  </si>
  <si>
    <t>D</t>
  </si>
  <si>
    <t>60 - 69</t>
  </si>
  <si>
    <t>E</t>
  </si>
  <si>
    <t>&lt;60</t>
  </si>
  <si>
    <t>Pivot Table</t>
  </si>
  <si>
    <t>Jenis Kos</t>
  </si>
  <si>
    <t>Pemilik</t>
  </si>
  <si>
    <t>Harga Per-Bulan</t>
  </si>
  <si>
    <t>COUNTA of Pemilik</t>
  </si>
  <si>
    <t>Kos Putra</t>
  </si>
  <si>
    <t>Kos Campur</t>
  </si>
  <si>
    <t>Kos Putri</t>
  </si>
  <si>
    <t>Grand Total</t>
  </si>
  <si>
    <t>Tono</t>
  </si>
  <si>
    <t>Anton</t>
  </si>
  <si>
    <t>Lala</t>
  </si>
  <si>
    <t>Lilis</t>
  </si>
  <si>
    <t>COUNTA of Jenis Kos</t>
  </si>
  <si>
    <t>AVERAGE of Harga Per-Bulan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</si>
</sst>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M/d/yyyy"/>
    <numFmt numFmtId="166" formatCode="[$Rp]#,##0"/>
  </numFmts>
  <fonts count="13">
    <font>
      <sz val="10.0"/>
      <color rgb="FF000000"/>
      <name val="Calibri"/>
      <scheme val="minor"/>
    </font>
    <font>
      <b/>
      <sz val="14.0"/>
      <color theme="8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b/>
      <sz val="14.0"/>
      <color rgb="FF4BACC6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Calibri"/>
      <scheme val="minor"/>
    </font>
    <font/>
    <font>
      <sz val="11.0"/>
      <color rgb="FF000000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vertical="center"/>
    </xf>
    <xf borderId="0" fillId="0" fontId="6" numFmtId="0" xfId="0" applyFont="1"/>
    <xf borderId="0" fillId="0" fontId="3" numFmtId="0" xfId="0" applyAlignment="1" applyFont="1">
      <alignment horizontal="center"/>
    </xf>
    <xf borderId="0" fillId="0" fontId="4" numFmtId="14" xfId="0" applyFont="1" applyNumberFormat="1"/>
    <xf borderId="0" fillId="0" fontId="4" numFmtId="164" xfId="0" applyFont="1" applyNumberFormat="1"/>
    <xf borderId="0" fillId="0" fontId="4" numFmtId="0" xfId="0" applyFont="1"/>
    <xf borderId="0" fillId="2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right" readingOrder="0"/>
    </xf>
    <xf borderId="0" fillId="4" fontId="3" numFmtId="0" xfId="0" applyAlignment="1" applyFill="1" applyFont="1">
      <alignment readingOrder="0" vertical="center"/>
    </xf>
    <xf borderId="0" fillId="4" fontId="4" numFmtId="0" xfId="0" applyFont="1"/>
    <xf borderId="0" fillId="5" fontId="3" numFmtId="0" xfId="0" applyAlignment="1" applyFill="1" applyFont="1">
      <alignment readingOrder="0" vertical="center"/>
    </xf>
    <xf borderId="0" fillId="5" fontId="4" numFmtId="0" xfId="0" applyFont="1"/>
    <xf borderId="0" fillId="6" fontId="3" numFmtId="0" xfId="0" applyAlignment="1" applyFill="1" applyFont="1">
      <alignment readingOrder="0"/>
    </xf>
    <xf borderId="0" fillId="6" fontId="4" numFmtId="0" xfId="0" applyFont="1"/>
    <xf borderId="0" fillId="7" fontId="3" numFmtId="0" xfId="0" applyAlignment="1" applyFill="1" applyFont="1">
      <alignment readingOrder="0"/>
    </xf>
    <xf borderId="0" fillId="7" fontId="4" numFmtId="0" xfId="0" applyFont="1"/>
    <xf borderId="0" fillId="2" fontId="1" numFmtId="0" xfId="0" applyAlignment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vertical="center"/>
    </xf>
    <xf borderId="0" fillId="0" fontId="3" numFmtId="0" xfId="0" applyFont="1"/>
    <xf borderId="1" fillId="4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0" fillId="2" fontId="1" numFmtId="0" xfId="0" applyAlignment="1" applyFont="1">
      <alignment horizontal="center" readingOrder="0"/>
    </xf>
    <xf borderId="1" fillId="3" fontId="8" numFmtId="0" xfId="0" applyAlignment="1" applyBorder="1" applyFont="1">
      <alignment horizontal="center" readingOrder="0" shrinkToFit="0" vertical="center" wrapText="0"/>
    </xf>
    <xf borderId="2" fillId="3" fontId="8" numFmtId="0" xfId="0" applyAlignment="1" applyBorder="1" applyFont="1">
      <alignment horizontal="center" readingOrder="0" shrinkToFit="0" vertical="center" wrapText="0"/>
    </xf>
    <xf borderId="1" fillId="3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0" fillId="0" fontId="10" numFmtId="0" xfId="0" applyFont="1"/>
    <xf borderId="5" fillId="4" fontId="4" numFmtId="0" xfId="0" applyAlignment="1" applyBorder="1" applyFont="1">
      <alignment readingOrder="0"/>
    </xf>
    <xf borderId="2" fillId="0" fontId="11" numFmtId="0" xfId="0" applyBorder="1" applyFont="1"/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2" fontId="12" numFmtId="0" xfId="0" applyBorder="1" applyFont="1"/>
    <xf borderId="2" fillId="4" fontId="8" numFmtId="0" xfId="0" applyAlignment="1" applyBorder="1" applyFont="1">
      <alignment horizontal="center" readingOrder="0" shrinkToFit="0" vertical="center" wrapText="0"/>
    </xf>
    <xf borderId="3" fillId="0" fontId="9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shrinkToFit="0" vertical="center" wrapText="0"/>
    </xf>
    <xf borderId="1" fillId="0" fontId="4" numFmtId="0" xfId="0" applyBorder="1" applyFont="1"/>
    <xf borderId="1" fillId="0" fontId="4" numFmtId="166" xfId="0" applyAlignment="1" applyBorder="1" applyFont="1" applyNumberFormat="1">
      <alignment readingOrder="0"/>
    </xf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3:D18" sheet="Sheet8"/>
  </cacheSource>
  <cacheFields>
    <cacheField name="Jenis Kos" numFmtId="0">
      <sharedItems>
        <s v="Kos Putra"/>
        <s v="Kos Putri"/>
        <s v="Kos Campur"/>
      </sharedItems>
    </cacheField>
    <cacheField name="Pemilik" numFmtId="166">
      <sharedItems>
        <s v="Budi"/>
        <s v="Siti"/>
        <s v="Tono"/>
        <s v="Lala"/>
        <s v="Lilis"/>
        <s v="Anton"/>
        <s v="Alan"/>
        <s v="Andi"/>
      </sharedItems>
    </cacheField>
    <cacheField name="Harga Per-Bulan" numFmtId="166">
      <sharedItems containsSemiMixedTypes="0" containsString="0" containsNumber="1" containsInteger="1">
        <n v="600000.0"/>
        <n v="730000.0"/>
        <n v="860000.0"/>
        <n v="800000.0"/>
        <n v="650000.0"/>
        <n v="930000.0"/>
        <n v="645000.0"/>
        <n v="700000.0"/>
        <n v="1000000.0"/>
        <n v="1500000.0"/>
        <n v="950000.0"/>
        <n v="975000.0"/>
        <n v="550000.0"/>
        <n v="1300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8" cacheId="0" dataCaption="" compact="0" compactData="0">
  <location ref="F3:J13" firstHeaderRow="0" firstDataRow="1" firstDataCol="1"/>
  <pivotFields>
    <pivotField name="Jenis Kos" axis="axisCol" compact="0" outline="0" multipleItemSelectionAllowed="1" showAll="0" sortType="ascending">
      <items>
        <item x="2"/>
        <item x="0"/>
        <item x="1"/>
        <item t="default"/>
      </items>
    </pivotField>
    <pivotField name="Pemilik" axis="axisRow" dataField="1" compact="0" numFmtId="166" outline="0" multipleItemSelectionAllowed="1" showAll="0" sortType="ascending">
      <items>
        <item x="6"/>
        <item x="7"/>
        <item x="5"/>
        <item x="0"/>
        <item x="3"/>
        <item x="4"/>
        <item x="1"/>
        <item x="2"/>
        <item t="default"/>
      </items>
    </pivotField>
    <pivotField name="Harga Per-Bulan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"/>
  </rowFields>
  <colFields>
    <field x="0"/>
  </colFields>
  <dataFields>
    <dataField name="COUNTA of Pemilik" fld="1" subtotal="count" baseField="0"/>
  </dataFields>
</pivotTableDefinition>
</file>

<file path=xl/pivotTables/pivotTable2.xml><?xml version="1.0" encoding="utf-8"?>
<pivotTableDefinition xmlns="http://schemas.openxmlformats.org/spreadsheetml/2006/main" name="Sheet8 2" cacheId="0" dataCaption="" compact="0" compactData="0">
  <location ref="F15:H19" firstHeaderRow="0" firstDataRow="2" firstDataCol="0"/>
  <pivotFields>
    <pivotField name="Jenis Kos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Pemilik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arga Per-Bulan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0"/>
  </rowFields>
  <colFields>
    <field x="-2"/>
  </colFields>
  <dataFields>
    <dataField name="COUNTA of Jenis Kos" fld="0" subtotal="count" baseField="0"/>
    <dataField name="AVERAGE of Harga Per-Bulan" fld="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.14"/>
    <col customWidth="1" min="3" max="7" width="13.14"/>
    <col customWidth="1" min="8" max="8" width="8.57"/>
    <col customWidth="1" min="9" max="9" width="9.29"/>
    <col customWidth="1" min="10" max="26" width="11.43"/>
  </cols>
  <sheetData>
    <row r="1" ht="20.25" customHeight="1">
      <c r="B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B3" s="3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4" t="s">
        <v>6</v>
      </c>
      <c r="H3" s="4" t="s">
        <v>7</v>
      </c>
      <c r="I3" s="4" t="s">
        <v>8</v>
      </c>
    </row>
    <row r="4" ht="12.75" customHeight="1">
      <c r="B4" s="5">
        <v>1.0</v>
      </c>
      <c r="C4" s="6" t="s">
        <v>9</v>
      </c>
      <c r="D4" s="6" t="s">
        <v>10</v>
      </c>
      <c r="E4" s="6" t="s">
        <v>11</v>
      </c>
      <c r="F4" s="7" t="s">
        <v>12</v>
      </c>
      <c r="G4" s="6" t="s">
        <v>13</v>
      </c>
      <c r="H4" s="5">
        <v>32.0</v>
      </c>
      <c r="I4" s="5">
        <v>1562.0</v>
      </c>
    </row>
    <row r="5" ht="12.75" customHeight="1">
      <c r="B5" s="8">
        <v>2.0</v>
      </c>
      <c r="C5" s="6" t="s">
        <v>14</v>
      </c>
      <c r="D5" s="6" t="s">
        <v>15</v>
      </c>
      <c r="E5" s="6" t="s">
        <v>11</v>
      </c>
      <c r="F5" s="7" t="s">
        <v>16</v>
      </c>
      <c r="G5" s="6" t="s">
        <v>17</v>
      </c>
      <c r="H5" s="5">
        <v>25.0</v>
      </c>
      <c r="I5" s="5">
        <v>1582.0</v>
      </c>
    </row>
    <row r="6" ht="12.75" customHeight="1">
      <c r="B6" s="5">
        <v>3.0</v>
      </c>
      <c r="C6" s="6" t="s">
        <v>18</v>
      </c>
      <c r="D6" s="6" t="s">
        <v>19</v>
      </c>
      <c r="E6" s="6" t="s">
        <v>20</v>
      </c>
      <c r="F6" s="7" t="s">
        <v>21</v>
      </c>
      <c r="G6" s="6" t="s">
        <v>22</v>
      </c>
      <c r="H6" s="5">
        <v>36.0</v>
      </c>
      <c r="I6" s="5">
        <v>2587.0</v>
      </c>
    </row>
    <row r="7" ht="12.75" customHeight="1">
      <c r="B7" s="8">
        <v>4.0</v>
      </c>
      <c r="C7" s="6" t="s">
        <v>23</v>
      </c>
      <c r="D7" s="6" t="s">
        <v>24</v>
      </c>
      <c r="E7" s="6" t="s">
        <v>11</v>
      </c>
      <c r="F7" s="7" t="s">
        <v>25</v>
      </c>
      <c r="G7" s="9" t="s">
        <v>13</v>
      </c>
      <c r="H7" s="5">
        <v>25.0</v>
      </c>
      <c r="I7" s="5">
        <v>3549.0</v>
      </c>
    </row>
    <row r="8" ht="12.75" customHeight="1">
      <c r="B8" s="5">
        <v>5.0</v>
      </c>
      <c r="C8" s="6" t="s">
        <v>26</v>
      </c>
      <c r="D8" s="6" t="s">
        <v>27</v>
      </c>
      <c r="E8" s="6" t="s">
        <v>11</v>
      </c>
      <c r="F8" s="7" t="s">
        <v>28</v>
      </c>
      <c r="G8" s="9" t="s">
        <v>13</v>
      </c>
      <c r="H8" s="5">
        <v>58.0</v>
      </c>
      <c r="I8" s="5">
        <v>2468.0</v>
      </c>
    </row>
    <row r="9" ht="12.75" customHeight="1">
      <c r="B9" s="8">
        <v>6.0</v>
      </c>
      <c r="C9" s="6" t="s">
        <v>29</v>
      </c>
      <c r="D9" s="6" t="s">
        <v>30</v>
      </c>
      <c r="E9" s="9" t="s">
        <v>20</v>
      </c>
      <c r="F9" s="10" t="s">
        <v>31</v>
      </c>
      <c r="G9" s="9" t="s">
        <v>13</v>
      </c>
      <c r="H9" s="5">
        <v>24.0</v>
      </c>
      <c r="I9" s="5">
        <v>2554.0</v>
      </c>
    </row>
    <row r="10" ht="12.75" customHeight="1">
      <c r="B10" s="5">
        <v>7.0</v>
      </c>
      <c r="C10" s="6" t="s">
        <v>32</v>
      </c>
      <c r="D10" s="6" t="s">
        <v>33</v>
      </c>
      <c r="E10" s="6" t="s">
        <v>11</v>
      </c>
      <c r="F10" s="7" t="s">
        <v>34</v>
      </c>
      <c r="G10" s="6" t="s">
        <v>17</v>
      </c>
      <c r="H10" s="5">
        <v>56.0</v>
      </c>
      <c r="I10" s="5">
        <v>3598.0</v>
      </c>
    </row>
    <row r="11" ht="14.25" customHeight="1">
      <c r="B11" s="8">
        <v>8.0</v>
      </c>
      <c r="C11" s="6" t="s">
        <v>35</v>
      </c>
      <c r="D11" s="6" t="s">
        <v>36</v>
      </c>
      <c r="E11" s="6" t="s">
        <v>11</v>
      </c>
      <c r="F11" s="7" t="s">
        <v>37</v>
      </c>
      <c r="G11" s="9" t="s">
        <v>13</v>
      </c>
      <c r="H11" s="5">
        <v>27.0</v>
      </c>
      <c r="I11" s="5">
        <v>2456.0</v>
      </c>
    </row>
    <row r="12" ht="14.25" customHeight="1">
      <c r="B12" s="5">
        <v>9.0</v>
      </c>
      <c r="C12" s="6" t="s">
        <v>38</v>
      </c>
      <c r="D12" s="6" t="s">
        <v>39</v>
      </c>
      <c r="E12" s="6" t="s">
        <v>11</v>
      </c>
      <c r="F12" s="7" t="s">
        <v>40</v>
      </c>
      <c r="G12" s="9" t="s">
        <v>13</v>
      </c>
      <c r="H12" s="5">
        <v>40.0</v>
      </c>
      <c r="I12" s="5">
        <v>6548.0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I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43"/>
    <col customWidth="1" min="3" max="3" width="12.0"/>
    <col customWidth="1" min="4" max="4" width="16.14"/>
    <col customWidth="1" min="5" max="5" width="11.29"/>
    <col customWidth="1" min="6" max="6" width="10.71"/>
    <col customWidth="1" min="7" max="7" width="10.86"/>
    <col customWidth="1" min="8" max="8" width="22.0"/>
    <col customWidth="1" min="9" max="26" width="8.71"/>
  </cols>
  <sheetData>
    <row r="1">
      <c r="B1" s="11" t="s">
        <v>41</v>
      </c>
    </row>
    <row r="2"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B3" s="13" t="s">
        <v>42</v>
      </c>
      <c r="C3" s="13" t="s">
        <v>43</v>
      </c>
      <c r="D3" s="13" t="s">
        <v>44</v>
      </c>
      <c r="E3" s="13" t="s">
        <v>45</v>
      </c>
      <c r="F3" s="13" t="s">
        <v>46</v>
      </c>
      <c r="G3" s="13" t="s">
        <v>47</v>
      </c>
      <c r="H3" s="13" t="s">
        <v>48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idden="1">
      <c r="B4" s="14">
        <v>43522.0</v>
      </c>
      <c r="C4" s="6" t="s">
        <v>49</v>
      </c>
      <c r="D4" s="6" t="s">
        <v>50</v>
      </c>
      <c r="E4" s="6" t="s">
        <v>51</v>
      </c>
      <c r="F4" s="6">
        <v>27.0</v>
      </c>
      <c r="G4" s="15">
        <v>30000.0</v>
      </c>
      <c r="H4" s="15">
        <v>810000.0</v>
      </c>
    </row>
    <row r="5" hidden="1">
      <c r="B5" s="14">
        <v>43965.0</v>
      </c>
      <c r="C5" s="6" t="s">
        <v>49</v>
      </c>
      <c r="D5" s="6" t="s">
        <v>50</v>
      </c>
      <c r="E5" s="6" t="s">
        <v>52</v>
      </c>
      <c r="F5" s="6">
        <v>53.0</v>
      </c>
      <c r="G5" s="15">
        <v>15000.0</v>
      </c>
      <c r="H5" s="15">
        <v>795000.0</v>
      </c>
    </row>
    <row r="6" hidden="1">
      <c r="B6" s="14">
        <v>44084.0</v>
      </c>
      <c r="C6" s="6" t="s">
        <v>49</v>
      </c>
      <c r="D6" s="6" t="s">
        <v>50</v>
      </c>
      <c r="E6" s="6" t="s">
        <v>52</v>
      </c>
      <c r="F6" s="6">
        <v>7.0</v>
      </c>
      <c r="G6" s="15">
        <v>15000.0</v>
      </c>
      <c r="H6" s="15">
        <v>105000.0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B7" s="14">
        <v>43845.0</v>
      </c>
      <c r="C7" s="16" t="s">
        <v>49</v>
      </c>
      <c r="D7" s="16" t="s">
        <v>50</v>
      </c>
      <c r="E7" s="16" t="s">
        <v>53</v>
      </c>
      <c r="F7" s="16">
        <v>46.0</v>
      </c>
      <c r="G7" s="15">
        <v>160000.0</v>
      </c>
      <c r="H7" s="15">
        <v>7360000.0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B8" s="14">
        <v>43982.0</v>
      </c>
      <c r="C8" s="16" t="s">
        <v>49</v>
      </c>
      <c r="D8" s="16" t="s">
        <v>50</v>
      </c>
      <c r="E8" s="16" t="s">
        <v>53</v>
      </c>
      <c r="F8" s="16">
        <v>80.0</v>
      </c>
      <c r="G8" s="15">
        <v>160000.0</v>
      </c>
      <c r="H8" s="15">
        <v>1.28E7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B9" s="14">
        <v>43845.0</v>
      </c>
      <c r="C9" s="6" t="s">
        <v>49</v>
      </c>
      <c r="D9" s="6" t="s">
        <v>50</v>
      </c>
      <c r="E9" s="6" t="s">
        <v>53</v>
      </c>
      <c r="F9" s="6">
        <v>46.0</v>
      </c>
      <c r="G9" s="15">
        <v>160000.0</v>
      </c>
      <c r="H9" s="15">
        <v>7360000.0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B10" s="14">
        <v>43982.0</v>
      </c>
      <c r="C10" s="6" t="s">
        <v>49</v>
      </c>
      <c r="D10" s="6" t="s">
        <v>50</v>
      </c>
      <c r="E10" s="6" t="s">
        <v>53</v>
      </c>
      <c r="F10" s="6">
        <v>80.0</v>
      </c>
      <c r="G10" s="15">
        <v>160000.0</v>
      </c>
      <c r="H10" s="15">
        <v>1.28E7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idden="1">
      <c r="B11" s="14">
        <v>44050.0</v>
      </c>
      <c r="C11" s="6" t="s">
        <v>49</v>
      </c>
      <c r="D11" s="6" t="s">
        <v>54</v>
      </c>
      <c r="E11" s="6" t="s">
        <v>55</v>
      </c>
      <c r="F11" s="6">
        <v>42.0</v>
      </c>
      <c r="G11" s="15">
        <v>110000.0</v>
      </c>
      <c r="H11" s="15">
        <v>4620000.0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idden="1">
      <c r="B12" s="14">
        <v>43794.0</v>
      </c>
      <c r="C12" s="6" t="s">
        <v>49</v>
      </c>
      <c r="D12" s="6" t="s">
        <v>54</v>
      </c>
      <c r="E12" s="6" t="s">
        <v>55</v>
      </c>
      <c r="F12" s="6">
        <v>96.0</v>
      </c>
      <c r="G12" s="15">
        <v>80000.0</v>
      </c>
      <c r="H12" s="15">
        <v>7680000.0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B13" s="14">
        <v>43488.0</v>
      </c>
      <c r="C13" s="6" t="s">
        <v>49</v>
      </c>
      <c r="D13" s="6" t="s">
        <v>54</v>
      </c>
      <c r="E13" s="6" t="s">
        <v>53</v>
      </c>
      <c r="F13" s="6">
        <v>50.0</v>
      </c>
      <c r="G13" s="15">
        <v>180000.0</v>
      </c>
      <c r="H13" s="15">
        <v>9000000.0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idden="1">
      <c r="B14" s="14">
        <v>43999.0</v>
      </c>
      <c r="C14" s="6" t="s">
        <v>49</v>
      </c>
      <c r="D14" s="6" t="s">
        <v>54</v>
      </c>
      <c r="E14" s="6" t="s">
        <v>56</v>
      </c>
      <c r="F14" s="6">
        <v>5.0</v>
      </c>
      <c r="G14" s="15">
        <v>300000.0</v>
      </c>
      <c r="H14" s="15">
        <v>1500000.0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idden="1">
      <c r="B15" s="14">
        <v>43811.0</v>
      </c>
      <c r="C15" s="6" t="s">
        <v>49</v>
      </c>
      <c r="D15" s="6" t="s">
        <v>57</v>
      </c>
      <c r="E15" s="6" t="s">
        <v>52</v>
      </c>
      <c r="F15" s="6">
        <v>67.0</v>
      </c>
      <c r="G15" s="15">
        <v>15000.0</v>
      </c>
      <c r="H15" s="15">
        <v>1005000.0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B16" s="14">
        <v>43862.0</v>
      </c>
      <c r="C16" s="16" t="s">
        <v>49</v>
      </c>
      <c r="D16" s="16" t="s">
        <v>57</v>
      </c>
      <c r="E16" s="16" t="s">
        <v>53</v>
      </c>
      <c r="F16" s="16">
        <v>87.0</v>
      </c>
      <c r="G16" s="15">
        <v>170000.0</v>
      </c>
      <c r="H16" s="15">
        <v>1.479E7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B17" s="14">
        <v>43862.0</v>
      </c>
      <c r="C17" s="6" t="s">
        <v>49</v>
      </c>
      <c r="D17" s="6" t="s">
        <v>57</v>
      </c>
      <c r="E17" s="6" t="s">
        <v>53</v>
      </c>
      <c r="F17" s="6">
        <v>87.0</v>
      </c>
      <c r="G17" s="15">
        <v>170000.0</v>
      </c>
      <c r="H17" s="15">
        <v>1.479E7</v>
      </c>
    </row>
    <row r="18" hidden="1">
      <c r="B18" s="14">
        <v>43709.0</v>
      </c>
      <c r="C18" s="6" t="s">
        <v>49</v>
      </c>
      <c r="D18" s="6" t="s">
        <v>57</v>
      </c>
      <c r="E18" s="6" t="s">
        <v>56</v>
      </c>
      <c r="F18" s="6">
        <v>2.0</v>
      </c>
      <c r="G18" s="15">
        <v>300000.0</v>
      </c>
      <c r="H18" s="15">
        <v>600000.0</v>
      </c>
    </row>
    <row r="19" hidden="1">
      <c r="B19" s="14">
        <v>43607.0</v>
      </c>
      <c r="C19" s="6" t="s">
        <v>58</v>
      </c>
      <c r="D19" s="6" t="s">
        <v>59</v>
      </c>
      <c r="E19" s="6" t="s">
        <v>52</v>
      </c>
      <c r="F19" s="6">
        <v>32.0</v>
      </c>
      <c r="G19" s="15">
        <v>25000.0</v>
      </c>
      <c r="H19" s="15">
        <v>800000.0</v>
      </c>
    </row>
    <row r="20">
      <c r="B20" s="14">
        <v>44118.0</v>
      </c>
      <c r="C20" s="6" t="s">
        <v>58</v>
      </c>
      <c r="D20" s="6" t="s">
        <v>59</v>
      </c>
      <c r="E20" s="6" t="s">
        <v>53</v>
      </c>
      <c r="F20" s="6">
        <v>57.0</v>
      </c>
      <c r="G20" s="15">
        <v>200000.0</v>
      </c>
      <c r="H20" s="15">
        <v>1.14E7</v>
      </c>
    </row>
    <row r="21" ht="15.75" hidden="1" customHeight="1">
      <c r="B21" s="14">
        <v>43828.0</v>
      </c>
      <c r="C21" s="6" t="s">
        <v>60</v>
      </c>
      <c r="D21" s="6" t="s">
        <v>61</v>
      </c>
      <c r="E21" s="6" t="s">
        <v>55</v>
      </c>
      <c r="F21" s="6">
        <v>74.0</v>
      </c>
      <c r="G21" s="15">
        <v>90000.0</v>
      </c>
      <c r="H21" s="15">
        <v>6660000.0</v>
      </c>
    </row>
    <row r="22" ht="15.75" hidden="1" customHeight="1">
      <c r="B22" s="14">
        <v>43777.0</v>
      </c>
      <c r="C22" s="6" t="s">
        <v>60</v>
      </c>
      <c r="D22" s="6" t="s">
        <v>61</v>
      </c>
      <c r="E22" s="6" t="s">
        <v>51</v>
      </c>
      <c r="F22" s="6">
        <v>15.0</v>
      </c>
      <c r="G22" s="15">
        <v>30000.0</v>
      </c>
      <c r="H22" s="15">
        <v>450000.0</v>
      </c>
    </row>
    <row r="23" ht="15.75" customHeight="1">
      <c r="B23" s="14">
        <v>43675.0</v>
      </c>
      <c r="C23" s="6" t="s">
        <v>60</v>
      </c>
      <c r="D23" s="6" t="s">
        <v>61</v>
      </c>
      <c r="E23" s="6" t="s">
        <v>53</v>
      </c>
      <c r="F23" s="6">
        <v>81.0</v>
      </c>
      <c r="G23" s="15">
        <v>190000.0</v>
      </c>
      <c r="H23" s="15">
        <v>1.539E7</v>
      </c>
    </row>
    <row r="24" ht="15.75" hidden="1" customHeight="1">
      <c r="B24" s="14">
        <v>44016.0</v>
      </c>
      <c r="C24" s="16" t="s">
        <v>60</v>
      </c>
      <c r="D24" s="16" t="s">
        <v>62</v>
      </c>
      <c r="E24" s="16" t="s">
        <v>55</v>
      </c>
      <c r="F24" s="16">
        <v>62.0</v>
      </c>
      <c r="G24" s="15">
        <v>80000.0</v>
      </c>
      <c r="H24" s="15">
        <v>4960000.0</v>
      </c>
    </row>
    <row r="25" ht="15.75" hidden="1" customHeight="1">
      <c r="B25" s="14">
        <v>43726.0</v>
      </c>
      <c r="C25" s="16" t="s">
        <v>60</v>
      </c>
      <c r="D25" s="16" t="s">
        <v>62</v>
      </c>
      <c r="E25" s="16" t="s">
        <v>55</v>
      </c>
      <c r="F25" s="16">
        <v>16.0</v>
      </c>
      <c r="G25" s="15">
        <v>90000.0</v>
      </c>
      <c r="H25" s="15">
        <v>1440000.0</v>
      </c>
    </row>
    <row r="26" ht="15.75" hidden="1" customHeight="1">
      <c r="B26" s="14">
        <v>44016.0</v>
      </c>
      <c r="C26" s="6" t="s">
        <v>60</v>
      </c>
      <c r="D26" s="6" t="s">
        <v>62</v>
      </c>
      <c r="E26" s="6" t="s">
        <v>55</v>
      </c>
      <c r="F26" s="6">
        <v>62.0</v>
      </c>
      <c r="G26" s="15">
        <v>80000.0</v>
      </c>
      <c r="H26" s="15">
        <v>4960000.0</v>
      </c>
    </row>
    <row r="27" ht="15.75" hidden="1" customHeight="1">
      <c r="B27" s="14">
        <v>43726.0</v>
      </c>
      <c r="C27" s="6" t="s">
        <v>60</v>
      </c>
      <c r="D27" s="6" t="s">
        <v>62</v>
      </c>
      <c r="E27" s="6" t="s">
        <v>55</v>
      </c>
      <c r="F27" s="6">
        <v>16.0</v>
      </c>
      <c r="G27" s="15">
        <v>90000.0</v>
      </c>
      <c r="H27" s="15">
        <v>1440000.0</v>
      </c>
    </row>
    <row r="28" ht="15.75" hidden="1" customHeight="1">
      <c r="B28" s="14">
        <v>43760.0</v>
      </c>
      <c r="C28" s="16" t="s">
        <v>60</v>
      </c>
      <c r="D28" s="16" t="s">
        <v>62</v>
      </c>
      <c r="E28" s="16" t="s">
        <v>51</v>
      </c>
      <c r="F28" s="16">
        <v>64.0</v>
      </c>
      <c r="G28" s="15">
        <v>160000.0</v>
      </c>
      <c r="H28" s="15">
        <v>1.024E7</v>
      </c>
    </row>
    <row r="29" ht="15.75" hidden="1" customHeight="1">
      <c r="B29" s="14">
        <v>43760.0</v>
      </c>
      <c r="C29" s="6" t="s">
        <v>60</v>
      </c>
      <c r="D29" s="6" t="s">
        <v>62</v>
      </c>
      <c r="E29" s="6" t="s">
        <v>51</v>
      </c>
      <c r="F29" s="6">
        <v>64.0</v>
      </c>
      <c r="G29" s="15">
        <v>160000.0</v>
      </c>
      <c r="H29" s="15">
        <v>1.024E7</v>
      </c>
    </row>
    <row r="30" ht="15.75" hidden="1" customHeight="1">
      <c r="B30" s="14">
        <v>43692.0</v>
      </c>
      <c r="C30" s="16" t="s">
        <v>60</v>
      </c>
      <c r="D30" s="16" t="s">
        <v>62</v>
      </c>
      <c r="E30" s="16" t="s">
        <v>52</v>
      </c>
      <c r="F30" s="16">
        <v>35.0</v>
      </c>
      <c r="G30" s="15">
        <v>80000.0</v>
      </c>
      <c r="H30" s="15">
        <v>2800000.0</v>
      </c>
    </row>
    <row r="31" ht="15.75" hidden="1" customHeight="1">
      <c r="B31" s="14">
        <v>43471.0</v>
      </c>
      <c r="C31" s="6" t="s">
        <v>60</v>
      </c>
      <c r="D31" s="6" t="s">
        <v>62</v>
      </c>
      <c r="E31" s="6" t="s">
        <v>52</v>
      </c>
      <c r="F31" s="6">
        <v>95.0</v>
      </c>
      <c r="G31" s="15">
        <v>25000.0</v>
      </c>
      <c r="H31" s="15">
        <v>2375000.0</v>
      </c>
    </row>
    <row r="32" ht="15.75" hidden="1" customHeight="1">
      <c r="B32" s="14">
        <v>43692.0</v>
      </c>
      <c r="C32" s="6" t="s">
        <v>60</v>
      </c>
      <c r="D32" s="6" t="s">
        <v>62</v>
      </c>
      <c r="E32" s="6" t="s">
        <v>52</v>
      </c>
      <c r="F32" s="6">
        <v>35.0</v>
      </c>
      <c r="G32" s="15">
        <v>80000.0</v>
      </c>
      <c r="H32" s="15">
        <v>2800000.0</v>
      </c>
    </row>
    <row r="33" ht="15.75" customHeight="1">
      <c r="B33" s="14">
        <v>43556.0</v>
      </c>
      <c r="C33" s="16" t="s">
        <v>60</v>
      </c>
      <c r="D33" s="16" t="s">
        <v>62</v>
      </c>
      <c r="E33" s="16" t="s">
        <v>53</v>
      </c>
      <c r="F33" s="16">
        <v>60.0</v>
      </c>
      <c r="G33" s="15">
        <v>80000.0</v>
      </c>
      <c r="H33" s="15">
        <v>4800000.0</v>
      </c>
    </row>
    <row r="34" ht="15.75" customHeight="1">
      <c r="B34" s="14">
        <v>43879.0</v>
      </c>
      <c r="C34" s="16" t="s">
        <v>60</v>
      </c>
      <c r="D34" s="16" t="s">
        <v>62</v>
      </c>
      <c r="E34" s="16" t="s">
        <v>53</v>
      </c>
      <c r="F34" s="16">
        <v>4.0</v>
      </c>
      <c r="G34" s="15">
        <v>80000.0</v>
      </c>
      <c r="H34" s="15">
        <v>320000.0</v>
      </c>
    </row>
    <row r="35" ht="15.75" customHeight="1">
      <c r="B35" s="14">
        <v>43624.0</v>
      </c>
      <c r="C35" s="16" t="s">
        <v>60</v>
      </c>
      <c r="D35" s="16" t="s">
        <v>62</v>
      </c>
      <c r="E35" s="16" t="s">
        <v>53</v>
      </c>
      <c r="F35" s="16">
        <v>60.0</v>
      </c>
      <c r="G35" s="15">
        <v>160000.0</v>
      </c>
      <c r="H35" s="15">
        <v>9600000.0</v>
      </c>
    </row>
    <row r="36" ht="15.75" customHeight="1">
      <c r="B36" s="14">
        <v>43556.0</v>
      </c>
      <c r="C36" s="6" t="s">
        <v>60</v>
      </c>
      <c r="D36" s="6" t="s">
        <v>62</v>
      </c>
      <c r="E36" s="6" t="s">
        <v>53</v>
      </c>
      <c r="F36" s="6">
        <v>60.0</v>
      </c>
      <c r="G36" s="15">
        <v>80000.0</v>
      </c>
      <c r="H36" s="15">
        <v>4800000.0</v>
      </c>
    </row>
    <row r="37" ht="15.75" customHeight="1">
      <c r="B37" s="14">
        <v>43879.0</v>
      </c>
      <c r="C37" s="6" t="s">
        <v>60</v>
      </c>
      <c r="D37" s="6" t="s">
        <v>62</v>
      </c>
      <c r="E37" s="6" t="s">
        <v>53</v>
      </c>
      <c r="F37" s="6">
        <v>4.0</v>
      </c>
      <c r="G37" s="15">
        <v>80000.0</v>
      </c>
      <c r="H37" s="15">
        <v>320000.0</v>
      </c>
    </row>
    <row r="38" ht="15.75" customHeight="1">
      <c r="B38" s="14">
        <v>43624.0</v>
      </c>
      <c r="C38" s="6" t="s">
        <v>60</v>
      </c>
      <c r="D38" s="6" t="s">
        <v>62</v>
      </c>
      <c r="E38" s="6" t="s">
        <v>53</v>
      </c>
      <c r="F38" s="6">
        <v>60.0</v>
      </c>
      <c r="G38" s="15">
        <v>160000.0</v>
      </c>
      <c r="H38" s="15">
        <v>9600000.0</v>
      </c>
    </row>
    <row r="39" ht="15.75" hidden="1" customHeight="1">
      <c r="B39" s="14">
        <v>44135.0</v>
      </c>
      <c r="C39" s="6" t="s">
        <v>49</v>
      </c>
      <c r="D39" s="6" t="s">
        <v>63</v>
      </c>
      <c r="E39" s="6" t="s">
        <v>52</v>
      </c>
      <c r="F39" s="6">
        <v>14.0</v>
      </c>
      <c r="G39" s="15">
        <v>15000.0</v>
      </c>
      <c r="H39" s="15">
        <v>210000.0</v>
      </c>
    </row>
    <row r="40" ht="15.75" hidden="1" customHeight="1">
      <c r="B40" s="14">
        <v>43573.0</v>
      </c>
      <c r="C40" s="6" t="s">
        <v>49</v>
      </c>
      <c r="D40" s="6" t="s">
        <v>63</v>
      </c>
      <c r="E40" s="6" t="s">
        <v>52</v>
      </c>
      <c r="F40" s="6">
        <v>75.0</v>
      </c>
      <c r="G40" s="15">
        <v>25000.0</v>
      </c>
      <c r="H40" s="15">
        <v>1875000.0</v>
      </c>
    </row>
    <row r="41" ht="15.75" hidden="1" customHeight="1">
      <c r="B41" s="14">
        <v>43931.0</v>
      </c>
      <c r="C41" s="6" t="s">
        <v>49</v>
      </c>
      <c r="D41" s="6" t="s">
        <v>63</v>
      </c>
      <c r="E41" s="6" t="s">
        <v>52</v>
      </c>
      <c r="F41" s="6">
        <v>66.0</v>
      </c>
      <c r="G41" s="15">
        <v>25000.0</v>
      </c>
      <c r="H41" s="15">
        <v>1650000.0</v>
      </c>
    </row>
    <row r="42" ht="15.75" customHeight="1">
      <c r="B42" s="14">
        <v>44186.0</v>
      </c>
      <c r="C42" s="6" t="s">
        <v>49</v>
      </c>
      <c r="D42" s="6" t="s">
        <v>63</v>
      </c>
      <c r="E42" s="6" t="s">
        <v>53</v>
      </c>
      <c r="F42" s="6">
        <v>28.0</v>
      </c>
      <c r="G42" s="15">
        <v>80000.0</v>
      </c>
      <c r="H42" s="15">
        <v>2240000.0</v>
      </c>
    </row>
    <row r="43" ht="15.75" hidden="1" customHeight="1">
      <c r="B43" s="14">
        <v>44033.0</v>
      </c>
      <c r="C43" s="16" t="s">
        <v>49</v>
      </c>
      <c r="D43" s="16" t="s">
        <v>64</v>
      </c>
      <c r="E43" s="16" t="s">
        <v>55</v>
      </c>
      <c r="F43" s="16">
        <v>55.0</v>
      </c>
      <c r="G43" s="15">
        <v>90000.0</v>
      </c>
      <c r="H43" s="15">
        <v>4950000.0</v>
      </c>
    </row>
    <row r="44" ht="15.75" hidden="1" customHeight="1">
      <c r="B44" s="14">
        <v>44033.0</v>
      </c>
      <c r="C44" s="6" t="s">
        <v>49</v>
      </c>
      <c r="D44" s="6" t="s">
        <v>64</v>
      </c>
      <c r="E44" s="6" t="s">
        <v>55</v>
      </c>
      <c r="F44" s="6">
        <v>55.0</v>
      </c>
      <c r="G44" s="15">
        <v>90000.0</v>
      </c>
      <c r="H44" s="15">
        <v>4950000.0</v>
      </c>
    </row>
    <row r="45" ht="15.75" hidden="1" customHeight="1">
      <c r="B45" s="14">
        <v>43641.0</v>
      </c>
      <c r="C45" s="6" t="s">
        <v>49</v>
      </c>
      <c r="D45" s="6" t="s">
        <v>64</v>
      </c>
      <c r="E45" s="6" t="s">
        <v>52</v>
      </c>
      <c r="F45" s="6">
        <v>90.0</v>
      </c>
      <c r="G45" s="15">
        <v>80000.0</v>
      </c>
      <c r="H45" s="15">
        <v>7200000.0</v>
      </c>
    </row>
    <row r="46" ht="15.75" customHeight="1">
      <c r="B46" s="14">
        <v>43743.0</v>
      </c>
      <c r="C46" s="16" t="s">
        <v>49</v>
      </c>
      <c r="D46" s="16" t="s">
        <v>64</v>
      </c>
      <c r="E46" s="16" t="s">
        <v>53</v>
      </c>
      <c r="F46" s="16">
        <v>28.0</v>
      </c>
      <c r="G46" s="15">
        <v>160000.0</v>
      </c>
      <c r="H46" s="15">
        <v>4480000.0</v>
      </c>
    </row>
    <row r="47" ht="15.75" customHeight="1">
      <c r="B47" s="14">
        <v>43743.0</v>
      </c>
      <c r="C47" s="6" t="s">
        <v>49</v>
      </c>
      <c r="D47" s="6" t="s">
        <v>64</v>
      </c>
      <c r="E47" s="6" t="s">
        <v>53</v>
      </c>
      <c r="F47" s="6">
        <v>28.0</v>
      </c>
      <c r="G47" s="15">
        <v>160000.0</v>
      </c>
      <c r="H47" s="15">
        <v>4480000.0</v>
      </c>
    </row>
    <row r="48" ht="15.75" hidden="1" customHeight="1">
      <c r="B48" s="14">
        <v>43948.0</v>
      </c>
      <c r="C48" s="16" t="s">
        <v>60</v>
      </c>
      <c r="D48" s="16" t="s">
        <v>65</v>
      </c>
      <c r="E48" s="16" t="s">
        <v>51</v>
      </c>
      <c r="F48" s="16">
        <v>96.0</v>
      </c>
      <c r="G48" s="15">
        <v>80000.0</v>
      </c>
      <c r="H48" s="15">
        <v>7680000.0</v>
      </c>
    </row>
    <row r="49" ht="15.75" hidden="1" customHeight="1">
      <c r="B49" s="14">
        <v>43948.0</v>
      </c>
      <c r="C49" s="6" t="s">
        <v>60</v>
      </c>
      <c r="D49" s="6" t="s">
        <v>65</v>
      </c>
      <c r="E49" s="6" t="s">
        <v>51</v>
      </c>
      <c r="F49" s="6">
        <v>96.0</v>
      </c>
      <c r="G49" s="15">
        <v>80000.0</v>
      </c>
      <c r="H49" s="15">
        <v>7680000.0</v>
      </c>
    </row>
    <row r="50" ht="15.75" customHeight="1">
      <c r="B50" s="14">
        <v>43658.0</v>
      </c>
      <c r="C50" s="6" t="s">
        <v>60</v>
      </c>
      <c r="D50" s="6" t="s">
        <v>65</v>
      </c>
      <c r="E50" s="6" t="s">
        <v>53</v>
      </c>
      <c r="F50" s="6">
        <v>29.0</v>
      </c>
      <c r="G50" s="15">
        <v>25000.0</v>
      </c>
      <c r="H50" s="15">
        <v>725000.0</v>
      </c>
    </row>
    <row r="51" ht="15.75" hidden="1" customHeight="1">
      <c r="B51" s="14">
        <v>44101.0</v>
      </c>
      <c r="C51" s="6" t="s">
        <v>58</v>
      </c>
      <c r="D51" s="6" t="s">
        <v>66</v>
      </c>
      <c r="E51" s="6" t="s">
        <v>51</v>
      </c>
      <c r="F51" s="6">
        <v>76.0</v>
      </c>
      <c r="G51" s="15">
        <v>25000.0</v>
      </c>
      <c r="H51" s="15">
        <v>1900000.0</v>
      </c>
    </row>
    <row r="52" ht="15.75" hidden="1" customHeight="1">
      <c r="B52" s="14">
        <v>43539.0</v>
      </c>
      <c r="C52" s="6" t="s">
        <v>58</v>
      </c>
      <c r="D52" s="6" t="s">
        <v>66</v>
      </c>
      <c r="E52" s="6" t="s">
        <v>52</v>
      </c>
      <c r="F52" s="6">
        <v>56.0</v>
      </c>
      <c r="G52" s="15">
        <v>40000.0</v>
      </c>
      <c r="H52" s="15">
        <v>2240000.0</v>
      </c>
    </row>
    <row r="53" ht="15.75" customHeight="1">
      <c r="B53" s="14">
        <v>43897.0</v>
      </c>
      <c r="C53" s="6" t="s">
        <v>58</v>
      </c>
      <c r="D53" s="6" t="s">
        <v>66</v>
      </c>
      <c r="E53" s="6" t="s">
        <v>53</v>
      </c>
      <c r="F53" s="6">
        <v>7.0</v>
      </c>
      <c r="G53" s="15">
        <v>200000.0</v>
      </c>
      <c r="H53" s="15">
        <v>1400000.0</v>
      </c>
    </row>
    <row r="54" ht="15.75" hidden="1" customHeight="1">
      <c r="B54" s="14">
        <v>44067.0</v>
      </c>
      <c r="C54" s="6" t="s">
        <v>58</v>
      </c>
      <c r="D54" s="6" t="s">
        <v>66</v>
      </c>
      <c r="E54" s="6" t="s">
        <v>56</v>
      </c>
      <c r="F54" s="6">
        <v>3.0</v>
      </c>
      <c r="G54" s="15">
        <v>400000.0</v>
      </c>
      <c r="H54" s="15">
        <v>1200000.0</v>
      </c>
    </row>
    <row r="55" ht="15.75" hidden="1" customHeight="1">
      <c r="B55" s="14">
        <v>43914.0</v>
      </c>
      <c r="C55" s="6" t="s">
        <v>49</v>
      </c>
      <c r="D55" s="6" t="s">
        <v>67</v>
      </c>
      <c r="E55" s="6" t="s">
        <v>55</v>
      </c>
      <c r="F55" s="6">
        <v>50.0</v>
      </c>
      <c r="G55" s="15">
        <v>80000.0</v>
      </c>
      <c r="H55" s="15">
        <v>4000000.0</v>
      </c>
    </row>
    <row r="56" ht="15.75" hidden="1" customHeight="1">
      <c r="B56" s="14">
        <v>43505.0</v>
      </c>
      <c r="C56" s="6" t="s">
        <v>49</v>
      </c>
      <c r="D56" s="6" t="s">
        <v>67</v>
      </c>
      <c r="E56" s="6" t="s">
        <v>52</v>
      </c>
      <c r="F56" s="6">
        <v>36.0</v>
      </c>
      <c r="G56" s="15">
        <v>80000.0</v>
      </c>
      <c r="H56" s="15">
        <v>2880000.0</v>
      </c>
    </row>
    <row r="57" ht="15.75" hidden="1" customHeight="1">
      <c r="B57" s="14">
        <v>43590.0</v>
      </c>
      <c r="C57" s="6" t="s">
        <v>49</v>
      </c>
      <c r="D57" s="6" t="s">
        <v>67</v>
      </c>
      <c r="E57" s="6" t="s">
        <v>52</v>
      </c>
      <c r="F57" s="6">
        <v>90.0</v>
      </c>
      <c r="G57" s="15">
        <v>80000.0</v>
      </c>
      <c r="H57" s="15">
        <v>7200000.0</v>
      </c>
    </row>
    <row r="58" ht="15.75" customHeight="1">
      <c r="B58" s="14">
        <v>44152.0</v>
      </c>
      <c r="C58" s="6" t="s">
        <v>49</v>
      </c>
      <c r="D58" s="6" t="s">
        <v>67</v>
      </c>
      <c r="E58" s="6" t="s">
        <v>53</v>
      </c>
      <c r="F58" s="6">
        <v>11.0</v>
      </c>
      <c r="G58" s="15">
        <v>80000.0</v>
      </c>
      <c r="H58" s="15">
        <v>880000.0</v>
      </c>
    </row>
    <row r="59" ht="15.75" customHeight="1">
      <c r="B59" s="14">
        <v>44169.0</v>
      </c>
      <c r="C59" s="6" t="s">
        <v>49</v>
      </c>
      <c r="D59" s="6" t="s">
        <v>67</v>
      </c>
      <c r="E59" s="6" t="s">
        <v>53</v>
      </c>
      <c r="F59" s="6">
        <v>94.0</v>
      </c>
      <c r="G59" s="15">
        <v>180000.0</v>
      </c>
      <c r="H59" s="15">
        <v>1.692E7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3:$H$59">
    <filterColumn colId="3">
      <filters>
        <filter val="Keyboard"/>
      </filters>
    </filterColumn>
  </autoFilter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29"/>
  </cols>
  <sheetData>
    <row r="1">
      <c r="A1" s="17" t="s">
        <v>68</v>
      </c>
    </row>
    <row r="3">
      <c r="B3" s="18" t="s">
        <v>69</v>
      </c>
    </row>
    <row r="4">
      <c r="B4" s="19" t="s">
        <v>70</v>
      </c>
      <c r="C4" s="19" t="s">
        <v>71</v>
      </c>
      <c r="D4" s="19" t="s">
        <v>72</v>
      </c>
    </row>
    <row r="5">
      <c r="B5" s="7" t="s">
        <v>73</v>
      </c>
      <c r="C5" s="7">
        <v>500.0</v>
      </c>
      <c r="D5" s="7">
        <v>300.0</v>
      </c>
    </row>
    <row r="6">
      <c r="B6" s="7" t="s">
        <v>74</v>
      </c>
      <c r="C6" s="7">
        <v>350.0</v>
      </c>
      <c r="D6" s="7">
        <v>100.0</v>
      </c>
    </row>
    <row r="7">
      <c r="B7" s="7" t="s">
        <v>75</v>
      </c>
      <c r="C7" s="7">
        <v>200.0</v>
      </c>
      <c r="D7" s="7">
        <v>100.0</v>
      </c>
    </row>
    <row r="8">
      <c r="B8" s="7" t="s">
        <v>76</v>
      </c>
      <c r="C8" s="7">
        <v>250.0</v>
      </c>
      <c r="D8" s="7">
        <v>150.0</v>
      </c>
    </row>
    <row r="9">
      <c r="B9" s="7" t="s">
        <v>77</v>
      </c>
      <c r="C9" s="7">
        <v>200.0</v>
      </c>
      <c r="D9" s="7">
        <v>100.0</v>
      </c>
    </row>
    <row r="10">
      <c r="B10" s="7" t="s">
        <v>78</v>
      </c>
      <c r="C10" s="7">
        <v>150.0</v>
      </c>
      <c r="D10" s="7">
        <v>50.0</v>
      </c>
    </row>
    <row r="11">
      <c r="B11" s="7" t="s">
        <v>79</v>
      </c>
      <c r="C11" s="7">
        <v>100.0</v>
      </c>
      <c r="D11" s="7">
        <v>50.0</v>
      </c>
    </row>
    <row r="12">
      <c r="B12" s="7" t="s">
        <v>80</v>
      </c>
      <c r="C12" s="7">
        <v>250.0</v>
      </c>
      <c r="D12" s="20" t="s">
        <v>81</v>
      </c>
    </row>
    <row r="13">
      <c r="B13" s="7" t="s">
        <v>82</v>
      </c>
      <c r="C13" s="7">
        <v>200.0</v>
      </c>
      <c r="D13" s="7">
        <v>100.0</v>
      </c>
    </row>
    <row r="14">
      <c r="B14" s="7" t="s">
        <v>83</v>
      </c>
      <c r="C14" s="7">
        <v>400.0</v>
      </c>
      <c r="D14" s="7">
        <v>150.0</v>
      </c>
    </row>
    <row r="15">
      <c r="B15" s="7" t="s">
        <v>84</v>
      </c>
      <c r="C15" s="7">
        <v>200.0</v>
      </c>
      <c r="D15" s="7"/>
    </row>
    <row r="16">
      <c r="B16" s="21" t="s">
        <v>85</v>
      </c>
      <c r="C16" s="22">
        <f t="shared" ref="C16:D16" si="1">SUM(C5:C15)</f>
        <v>2800</v>
      </c>
      <c r="D16" s="22">
        <f t="shared" si="1"/>
        <v>1100</v>
      </c>
    </row>
    <row r="17">
      <c r="B17" s="23" t="s">
        <v>86</v>
      </c>
      <c r="D17" s="24">
        <f>AVERAGE(D5:D15)</f>
        <v>122.2222222</v>
      </c>
    </row>
    <row r="18">
      <c r="B18" s="25" t="s">
        <v>87</v>
      </c>
      <c r="D18" s="26">
        <f>COUNT(D5:D15)</f>
        <v>9</v>
      </c>
    </row>
    <row r="19">
      <c r="B19" s="27" t="s">
        <v>88</v>
      </c>
      <c r="D19" s="28">
        <f>COUNTA(D5:D15)</f>
        <v>10</v>
      </c>
    </row>
  </sheetData>
  <mergeCells count="5">
    <mergeCell ref="A1:F1"/>
    <mergeCell ref="B3:D3"/>
    <mergeCell ref="B17:C17"/>
    <mergeCell ref="B18:C18"/>
    <mergeCell ref="B19:C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.43"/>
  </cols>
  <sheetData>
    <row r="1">
      <c r="B1" s="29" t="s">
        <v>68</v>
      </c>
    </row>
    <row r="3">
      <c r="B3" s="18" t="s">
        <v>69</v>
      </c>
    </row>
    <row r="4">
      <c r="B4" s="30" t="s">
        <v>89</v>
      </c>
      <c r="C4" s="30" t="s">
        <v>90</v>
      </c>
      <c r="D4" s="30" t="s">
        <v>70</v>
      </c>
      <c r="E4" s="30" t="s">
        <v>72</v>
      </c>
      <c r="F4" s="31"/>
      <c r="G4" s="32" t="s">
        <v>70</v>
      </c>
      <c r="H4" s="32" t="s">
        <v>91</v>
      </c>
    </row>
    <row r="5">
      <c r="B5" s="33">
        <v>1.0</v>
      </c>
      <c r="C5" s="34">
        <v>44936.0</v>
      </c>
      <c r="D5" s="33" t="s">
        <v>73</v>
      </c>
      <c r="E5" s="33">
        <v>100.0</v>
      </c>
      <c r="F5" s="6"/>
      <c r="G5" s="33" t="s">
        <v>73</v>
      </c>
      <c r="H5" s="35">
        <f t="shared" ref="H5:H10" si="1">SUMIF(D$5:D$14,G5,E$5:E$14)</f>
        <v>295</v>
      </c>
    </row>
    <row r="6">
      <c r="B6" s="33">
        <v>2.0</v>
      </c>
      <c r="C6" s="34">
        <v>44936.0</v>
      </c>
      <c r="D6" s="33" t="s">
        <v>74</v>
      </c>
      <c r="E6" s="33">
        <v>120.0</v>
      </c>
      <c r="F6" s="6"/>
      <c r="G6" s="33" t="s">
        <v>74</v>
      </c>
      <c r="H6" s="35">
        <f t="shared" si="1"/>
        <v>270</v>
      </c>
    </row>
    <row r="7">
      <c r="B7" s="33">
        <v>3.0</v>
      </c>
      <c r="C7" s="34">
        <v>44971.0</v>
      </c>
      <c r="D7" s="33" t="s">
        <v>92</v>
      </c>
      <c r="E7" s="33">
        <v>50.0</v>
      </c>
      <c r="F7" s="6"/>
      <c r="G7" s="33" t="s">
        <v>92</v>
      </c>
      <c r="H7" s="35">
        <f t="shared" si="1"/>
        <v>50</v>
      </c>
    </row>
    <row r="8">
      <c r="B8" s="33">
        <v>4.0</v>
      </c>
      <c r="C8" s="34">
        <v>44971.0</v>
      </c>
      <c r="D8" s="33" t="s">
        <v>93</v>
      </c>
      <c r="E8" s="33">
        <v>70.0</v>
      </c>
      <c r="F8" s="6"/>
      <c r="G8" s="33" t="s">
        <v>93</v>
      </c>
      <c r="H8" s="35">
        <f t="shared" si="1"/>
        <v>70</v>
      </c>
    </row>
    <row r="9">
      <c r="B9" s="33">
        <v>5.0</v>
      </c>
      <c r="C9" s="34">
        <v>45037.0</v>
      </c>
      <c r="D9" s="33" t="s">
        <v>73</v>
      </c>
      <c r="E9" s="33">
        <v>75.0</v>
      </c>
      <c r="F9" s="6"/>
      <c r="G9" s="33" t="s">
        <v>82</v>
      </c>
      <c r="H9" s="35">
        <f t="shared" si="1"/>
        <v>50</v>
      </c>
    </row>
    <row r="10">
      <c r="B10" s="33">
        <v>6.0</v>
      </c>
      <c r="C10" s="34">
        <v>44947.0</v>
      </c>
      <c r="D10" s="33" t="s">
        <v>82</v>
      </c>
      <c r="E10" s="33">
        <v>50.0</v>
      </c>
      <c r="F10" s="6"/>
      <c r="G10" s="33" t="s">
        <v>84</v>
      </c>
      <c r="H10" s="35">
        <f t="shared" si="1"/>
        <v>30</v>
      </c>
    </row>
    <row r="11">
      <c r="B11" s="33">
        <v>7.0</v>
      </c>
      <c r="C11" s="34">
        <v>45155.0</v>
      </c>
      <c r="D11" s="33" t="s">
        <v>74</v>
      </c>
      <c r="E11" s="33">
        <v>70.0</v>
      </c>
      <c r="F11" s="6"/>
      <c r="G11" s="6"/>
    </row>
    <row r="12">
      <c r="B12" s="33">
        <v>8.0</v>
      </c>
      <c r="C12" s="34">
        <v>45155.0</v>
      </c>
      <c r="D12" s="33" t="s">
        <v>84</v>
      </c>
      <c r="E12" s="33">
        <v>30.0</v>
      </c>
      <c r="F12" s="6"/>
      <c r="G12" s="32" t="s">
        <v>70</v>
      </c>
      <c r="H12" s="32" t="s">
        <v>91</v>
      </c>
    </row>
    <row r="13">
      <c r="B13" s="33">
        <v>9.0</v>
      </c>
      <c r="C13" s="34">
        <v>45265.0</v>
      </c>
      <c r="D13" s="33" t="s">
        <v>74</v>
      </c>
      <c r="E13" s="33">
        <v>80.0</v>
      </c>
      <c r="F13" s="6"/>
      <c r="G13" s="33" t="s">
        <v>73</v>
      </c>
      <c r="H13" s="35">
        <f t="shared" ref="H13:H18" si="2">SUMIFS(E$5:E$14,D$5:D$14,G13,C$5:C$14,"&gt;=11/1/2023",C$5:C$14,"&lt;=5/12/2023")</f>
        <v>195</v>
      </c>
    </row>
    <row r="14">
      <c r="B14" s="33">
        <v>10.0</v>
      </c>
      <c r="C14" s="34">
        <v>45265.0</v>
      </c>
      <c r="D14" s="33" t="s">
        <v>73</v>
      </c>
      <c r="E14" s="33">
        <v>120.0</v>
      </c>
      <c r="F14" s="6"/>
      <c r="G14" s="33" t="s">
        <v>74</v>
      </c>
      <c r="H14" s="35">
        <f t="shared" si="2"/>
        <v>150</v>
      </c>
    </row>
    <row r="15">
      <c r="G15" s="33" t="s">
        <v>92</v>
      </c>
      <c r="H15" s="35">
        <f t="shared" si="2"/>
        <v>50</v>
      </c>
    </row>
    <row r="16">
      <c r="G16" s="33" t="s">
        <v>93</v>
      </c>
      <c r="H16" s="35">
        <f t="shared" si="2"/>
        <v>70</v>
      </c>
    </row>
    <row r="17">
      <c r="G17" s="33" t="s">
        <v>82</v>
      </c>
      <c r="H17" s="35">
        <f t="shared" si="2"/>
        <v>50</v>
      </c>
    </row>
    <row r="18">
      <c r="G18" s="33" t="s">
        <v>84</v>
      </c>
      <c r="H18" s="35">
        <f t="shared" si="2"/>
        <v>30</v>
      </c>
    </row>
  </sheetData>
  <mergeCells count="2">
    <mergeCell ref="B1:H1"/>
    <mergeCell ref="B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.43"/>
    <col customWidth="1" min="8" max="8" width="10.0"/>
  </cols>
  <sheetData>
    <row r="1">
      <c r="B1" s="29" t="s">
        <v>68</v>
      </c>
    </row>
    <row r="3">
      <c r="B3" s="30" t="s">
        <v>89</v>
      </c>
      <c r="C3" s="30" t="s">
        <v>94</v>
      </c>
      <c r="D3" s="30" t="s">
        <v>95</v>
      </c>
      <c r="E3" s="30" t="s">
        <v>96</v>
      </c>
      <c r="G3" s="32" t="s">
        <v>95</v>
      </c>
      <c r="H3" s="32" t="s">
        <v>46</v>
      </c>
    </row>
    <row r="4">
      <c r="B4" s="36">
        <v>1.0</v>
      </c>
      <c r="C4" s="33" t="s">
        <v>61</v>
      </c>
      <c r="D4" s="33" t="s">
        <v>97</v>
      </c>
      <c r="E4" s="33" t="s">
        <v>98</v>
      </c>
      <c r="G4" s="33" t="s">
        <v>99</v>
      </c>
      <c r="H4" s="37">
        <f>COUNTIF(D$4:D$13,"L")</f>
        <v>6</v>
      </c>
    </row>
    <row r="5">
      <c r="B5" s="36">
        <v>2.0</v>
      </c>
      <c r="C5" s="33" t="s">
        <v>57</v>
      </c>
      <c r="D5" s="33" t="s">
        <v>100</v>
      </c>
      <c r="E5" s="33" t="s">
        <v>101</v>
      </c>
      <c r="G5" s="33" t="s">
        <v>102</v>
      </c>
      <c r="H5" s="37">
        <f>COUNTIF(D$4:D$13,"P")</f>
        <v>4</v>
      </c>
    </row>
    <row r="6">
      <c r="B6" s="36">
        <v>3.0</v>
      </c>
      <c r="C6" s="33" t="s">
        <v>103</v>
      </c>
      <c r="D6" s="33" t="s">
        <v>97</v>
      </c>
      <c r="E6" s="33" t="s">
        <v>98</v>
      </c>
    </row>
    <row r="7">
      <c r="B7" s="36">
        <v>4.0</v>
      </c>
      <c r="C7" s="33" t="s">
        <v>104</v>
      </c>
      <c r="D7" s="33" t="s">
        <v>97</v>
      </c>
      <c r="E7" s="33" t="s">
        <v>105</v>
      </c>
      <c r="G7" s="32" t="s">
        <v>96</v>
      </c>
      <c r="H7" s="32" t="s">
        <v>46</v>
      </c>
    </row>
    <row r="8">
      <c r="B8" s="36">
        <v>5.0</v>
      </c>
      <c r="C8" s="33" t="s">
        <v>106</v>
      </c>
      <c r="D8" s="33" t="s">
        <v>100</v>
      </c>
      <c r="E8" s="33" t="s">
        <v>107</v>
      </c>
      <c r="G8" s="33" t="s">
        <v>98</v>
      </c>
      <c r="H8" s="37">
        <f>COUNTIFS(D$4:D$13,"L",E$4:E$13,G8)</f>
        <v>3</v>
      </c>
    </row>
    <row r="9">
      <c r="B9" s="36">
        <v>6.0</v>
      </c>
      <c r="C9" s="33" t="s">
        <v>108</v>
      </c>
      <c r="D9" s="33" t="s">
        <v>100</v>
      </c>
      <c r="E9" s="33" t="s">
        <v>101</v>
      </c>
      <c r="G9" s="33" t="s">
        <v>101</v>
      </c>
      <c r="H9" s="37">
        <f>COUNTIFS(D$4:D$13,"P",E$4:E$13,G9)</f>
        <v>2</v>
      </c>
    </row>
    <row r="10">
      <c r="B10" s="36">
        <v>7.0</v>
      </c>
      <c r="C10" s="33" t="s">
        <v>109</v>
      </c>
      <c r="D10" s="33" t="s">
        <v>97</v>
      </c>
      <c r="E10" s="33" t="s">
        <v>105</v>
      </c>
      <c r="G10" s="33" t="s">
        <v>105</v>
      </c>
      <c r="H10" s="37">
        <f>COUNTIFS(D$4:D$13,"L",E$4:E$13,G10)</f>
        <v>3</v>
      </c>
    </row>
    <row r="11">
      <c r="B11" s="36">
        <v>8.0</v>
      </c>
      <c r="C11" s="33" t="s">
        <v>110</v>
      </c>
      <c r="D11" s="33" t="s">
        <v>100</v>
      </c>
      <c r="E11" s="33" t="s">
        <v>111</v>
      </c>
      <c r="G11" s="33" t="s">
        <v>107</v>
      </c>
      <c r="H11" s="37">
        <f t="shared" ref="H11:H12" si="1">COUNTIFS(D$4:D$13,"P",E$4:E$13,G11)</f>
        <v>1</v>
      </c>
    </row>
    <row r="12">
      <c r="B12" s="36">
        <v>9.0</v>
      </c>
      <c r="C12" s="33" t="s">
        <v>112</v>
      </c>
      <c r="D12" s="33" t="s">
        <v>97</v>
      </c>
      <c r="E12" s="33" t="s">
        <v>98</v>
      </c>
      <c r="G12" s="33" t="s">
        <v>111</v>
      </c>
      <c r="H12" s="37">
        <f t="shared" si="1"/>
        <v>1</v>
      </c>
    </row>
    <row r="13">
      <c r="B13" s="36">
        <v>10.0</v>
      </c>
      <c r="C13" s="33" t="s">
        <v>113</v>
      </c>
      <c r="D13" s="33" t="s">
        <v>97</v>
      </c>
      <c r="E13" s="33" t="s">
        <v>105</v>
      </c>
    </row>
  </sheetData>
  <mergeCells count="1">
    <mergeCell ref="B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86"/>
    <col customWidth="1" min="5" max="5" width="17.29"/>
    <col customWidth="1" min="7" max="7" width="30.0"/>
    <col customWidth="1" min="8" max="8" width="27.29"/>
  </cols>
  <sheetData>
    <row r="1">
      <c r="B1" s="38" t="s">
        <v>114</v>
      </c>
    </row>
    <row r="3">
      <c r="B3" s="39" t="s">
        <v>70</v>
      </c>
      <c r="C3" s="40" t="s">
        <v>71</v>
      </c>
      <c r="D3" s="40" t="s">
        <v>72</v>
      </c>
      <c r="E3" s="40" t="s">
        <v>115</v>
      </c>
      <c r="G3" s="41" t="s">
        <v>116</v>
      </c>
      <c r="H3" s="42" t="s">
        <v>117</v>
      </c>
    </row>
    <row r="4">
      <c r="B4" s="43" t="s">
        <v>118</v>
      </c>
      <c r="C4" s="44">
        <v>500.0</v>
      </c>
      <c r="D4" s="44">
        <v>300.0</v>
      </c>
      <c r="E4" s="45" t="str">
        <f t="shared" ref="E4:E15" si="1">IF(D4 &gt; 75,"Bagus","Perlu ditingkatkan")</f>
        <v>Bagus</v>
      </c>
      <c r="G4" s="33" t="s">
        <v>119</v>
      </c>
      <c r="H4" s="37" t="str">
        <f t="shared" ref="H4:H8" si="2">TRIM(G4)</f>
        <v>Pensil ada 5 unit</v>
      </c>
    </row>
    <row r="5">
      <c r="B5" s="43" t="s">
        <v>74</v>
      </c>
      <c r="C5" s="44">
        <v>350.0</v>
      </c>
      <c r="D5" s="44">
        <v>100.0</v>
      </c>
      <c r="E5" s="45" t="str">
        <f t="shared" si="1"/>
        <v>Bagus</v>
      </c>
      <c r="G5" s="33" t="s">
        <v>120</v>
      </c>
      <c r="H5" s="37" t="str">
        <f t="shared" si="2"/>
        <v>Stok barang habis</v>
      </c>
    </row>
    <row r="6">
      <c r="B6" s="43" t="s">
        <v>92</v>
      </c>
      <c r="C6" s="44">
        <v>200.0</v>
      </c>
      <c r="D6" s="44">
        <v>100.0</v>
      </c>
      <c r="E6" s="45" t="str">
        <f t="shared" si="1"/>
        <v>Bagus</v>
      </c>
      <c r="G6" s="33" t="s">
        <v>121</v>
      </c>
      <c r="H6" s="37" t="str">
        <f t="shared" si="2"/>
        <v>Buku tulis sisa 20 unit</v>
      </c>
    </row>
    <row r="7">
      <c r="B7" s="43" t="s">
        <v>76</v>
      </c>
      <c r="C7" s="44">
        <v>250.0</v>
      </c>
      <c r="D7" s="44">
        <v>150.0</v>
      </c>
      <c r="E7" s="45" t="str">
        <f t="shared" si="1"/>
        <v>Bagus</v>
      </c>
      <c r="G7" s="33" t="s">
        <v>122</v>
      </c>
      <c r="H7" s="37" t="str">
        <f t="shared" si="2"/>
        <v>Penghapus sedang re-stock</v>
      </c>
    </row>
    <row r="8">
      <c r="B8" s="43" t="s">
        <v>77</v>
      </c>
      <c r="C8" s="44">
        <v>200.0</v>
      </c>
      <c r="D8" s="44">
        <v>100.0</v>
      </c>
      <c r="E8" s="45" t="str">
        <f t="shared" si="1"/>
        <v>Bagus</v>
      </c>
      <c r="G8" s="33" t="s">
        <v>123</v>
      </c>
      <c r="H8" s="37" t="str">
        <f t="shared" si="2"/>
        <v>Penggaris sisa 50 unit</v>
      </c>
    </row>
    <row r="9">
      <c r="B9" s="43" t="s">
        <v>78</v>
      </c>
      <c r="C9" s="44">
        <v>150.0</v>
      </c>
      <c r="D9" s="44">
        <v>50.0</v>
      </c>
      <c r="E9" s="45" t="str">
        <f t="shared" si="1"/>
        <v>Perlu ditingkatkan</v>
      </c>
      <c r="G9" s="46"/>
      <c r="H9" s="46"/>
    </row>
    <row r="10">
      <c r="B10" s="43" t="s">
        <v>79</v>
      </c>
      <c r="C10" s="44">
        <v>100.0</v>
      </c>
      <c r="D10" s="44">
        <v>50.0</v>
      </c>
      <c r="E10" s="45" t="str">
        <f t="shared" si="1"/>
        <v>Perlu ditingkatkan</v>
      </c>
      <c r="G10" s="41" t="s">
        <v>116</v>
      </c>
      <c r="H10" s="42" t="s">
        <v>124</v>
      </c>
    </row>
    <row r="11">
      <c r="B11" s="43" t="s">
        <v>82</v>
      </c>
      <c r="C11" s="44">
        <v>200.0</v>
      </c>
      <c r="D11" s="44">
        <v>100.0</v>
      </c>
      <c r="E11" s="45" t="str">
        <f t="shared" si="1"/>
        <v>Bagus</v>
      </c>
      <c r="G11" s="33" t="s">
        <v>125</v>
      </c>
      <c r="H11" s="37" t="str">
        <f>REPLACE(G11,4,1,"u")</f>
        <v>Buku</v>
      </c>
    </row>
    <row r="12">
      <c r="B12" s="43" t="s">
        <v>83</v>
      </c>
      <c r="C12" s="44">
        <v>400.0</v>
      </c>
      <c r="D12" s="44">
        <v>150.0</v>
      </c>
      <c r="E12" s="45" t="str">
        <f t="shared" si="1"/>
        <v>Bagus</v>
      </c>
      <c r="G12" s="33" t="s">
        <v>126</v>
      </c>
      <c r="H12" s="37" t="str">
        <f>REPLACE(G12,6,7,"menulis")</f>
        <v>Saya menulis buku</v>
      </c>
    </row>
    <row r="13">
      <c r="B13" s="43" t="s">
        <v>84</v>
      </c>
      <c r="C13" s="44">
        <v>200.0</v>
      </c>
      <c r="D13" s="44">
        <v>50.0</v>
      </c>
      <c r="E13" s="45" t="str">
        <f t="shared" si="1"/>
        <v>Perlu ditingkatkan</v>
      </c>
      <c r="G13" s="33" t="s">
        <v>127</v>
      </c>
      <c r="H13" s="37" t="str">
        <f>REPLACE(G13,1,4,"Aku")</f>
        <v>Aku123</v>
      </c>
    </row>
    <row r="14">
      <c r="B14" s="47" t="s">
        <v>128</v>
      </c>
      <c r="C14" s="48"/>
      <c r="D14" s="37">
        <f>MAX(D4:D13)</f>
        <v>300</v>
      </c>
      <c r="E14" s="45" t="str">
        <f t="shared" si="1"/>
        <v>Bagus</v>
      </c>
    </row>
    <row r="15">
      <c r="B15" s="47" t="s">
        <v>129</v>
      </c>
      <c r="C15" s="48"/>
      <c r="D15" s="37">
        <f>MIN(D4:D13)</f>
        <v>50</v>
      </c>
      <c r="E15" s="45" t="str">
        <f t="shared" si="1"/>
        <v>Perlu ditingkatkan</v>
      </c>
      <c r="J15" s="49"/>
    </row>
    <row r="16">
      <c r="J16" s="50"/>
    </row>
    <row r="17">
      <c r="B17" s="39" t="s">
        <v>70</v>
      </c>
      <c r="C17" s="32" t="s">
        <v>130</v>
      </c>
      <c r="J17" s="50"/>
    </row>
    <row r="18">
      <c r="B18" s="43" t="s">
        <v>118</v>
      </c>
      <c r="C18" s="51" t="str">
        <f>IFERROR(__xludf.DUMMYFUNCTION("UNIQUE(B18:B27)"),"Buku")</f>
        <v>Buku</v>
      </c>
      <c r="J18" s="50"/>
    </row>
    <row r="19">
      <c r="B19" s="43" t="s">
        <v>74</v>
      </c>
      <c r="C19" s="37" t="str">
        <f>IFERROR(__xludf.DUMMYFUNCTION("""COMPUTED_VALUE"""),"Pensil")</f>
        <v>Pensil</v>
      </c>
      <c r="J19" s="50"/>
    </row>
    <row r="20">
      <c r="B20" s="43" t="s">
        <v>118</v>
      </c>
      <c r="C20" s="37" t="str">
        <f>IFERROR(__xludf.DUMMYFUNCTION("""COMPUTED_VALUE"""),"Penggaris")</f>
        <v>Penggaris</v>
      </c>
      <c r="J20" s="50"/>
    </row>
    <row r="21">
      <c r="B21" s="43" t="s">
        <v>75</v>
      </c>
      <c r="C21" s="37" t="str">
        <f>IFERROR(__xludf.DUMMYFUNCTION("""COMPUTED_VALUE"""),"Spidol")</f>
        <v>Spidol</v>
      </c>
    </row>
    <row r="22">
      <c r="B22" s="43" t="s">
        <v>82</v>
      </c>
      <c r="C22" s="37" t="str">
        <f>IFERROR(__xludf.DUMMYFUNCTION("""COMPUTED_VALUE"""),"Penghapus")</f>
        <v>Penghapus</v>
      </c>
    </row>
    <row r="23">
      <c r="B23" s="43" t="s">
        <v>82</v>
      </c>
    </row>
    <row r="24">
      <c r="B24" s="43" t="s">
        <v>93</v>
      </c>
    </row>
    <row r="25">
      <c r="B25" s="43" t="s">
        <v>74</v>
      </c>
    </row>
    <row r="26">
      <c r="B26" s="43" t="s">
        <v>118</v>
      </c>
    </row>
    <row r="27">
      <c r="B27" s="43" t="s">
        <v>75</v>
      </c>
    </row>
    <row r="29">
      <c r="B29" s="39" t="s">
        <v>131</v>
      </c>
      <c r="C29" s="40" t="s">
        <v>132</v>
      </c>
      <c r="D29" s="39" t="s">
        <v>133</v>
      </c>
      <c r="E29" s="52" t="s">
        <v>134</v>
      </c>
    </row>
    <row r="30">
      <c r="B30" s="53" t="s">
        <v>135</v>
      </c>
      <c r="C30" s="54" t="s">
        <v>136</v>
      </c>
      <c r="D30" s="53">
        <v>80.0</v>
      </c>
      <c r="E30" s="54" t="str">
        <f t="shared" ref="E30:E34" si="3">IFS(D30&gt;=90,"A",D30&gt;=80,"B",D30&gt;=70,"C",D30&gt;=60,"D",D30&lt;60,"E")</f>
        <v>B</v>
      </c>
    </row>
    <row r="31">
      <c r="B31" s="53" t="s">
        <v>137</v>
      </c>
      <c r="C31" s="54" t="s">
        <v>138</v>
      </c>
      <c r="D31" s="53">
        <v>75.0</v>
      </c>
      <c r="E31" s="54" t="str">
        <f t="shared" si="3"/>
        <v>C</v>
      </c>
    </row>
    <row r="32">
      <c r="B32" s="53" t="s">
        <v>139</v>
      </c>
      <c r="C32" s="54" t="s">
        <v>140</v>
      </c>
      <c r="D32" s="53">
        <v>40.0</v>
      </c>
      <c r="E32" s="54" t="str">
        <f t="shared" si="3"/>
        <v>E</v>
      </c>
    </row>
    <row r="33">
      <c r="B33" s="53" t="s">
        <v>141</v>
      </c>
      <c r="C33" s="54" t="s">
        <v>142</v>
      </c>
      <c r="D33" s="53">
        <v>90.0</v>
      </c>
      <c r="E33" s="54" t="str">
        <f t="shared" si="3"/>
        <v>A</v>
      </c>
    </row>
    <row r="34">
      <c r="B34" s="53" t="s">
        <v>143</v>
      </c>
      <c r="C34" s="54" t="s">
        <v>144</v>
      </c>
      <c r="D34" s="53">
        <v>60.0</v>
      </c>
      <c r="E34" s="54" t="str">
        <f t="shared" si="3"/>
        <v>D</v>
      </c>
    </row>
  </sheetData>
  <mergeCells count="3">
    <mergeCell ref="B1:G1"/>
    <mergeCell ref="B14:C14"/>
    <mergeCell ref="B15:C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4.0"/>
    <col customWidth="1" min="4" max="4" width="17.86"/>
    <col customWidth="1" min="7" max="7" width="18.14"/>
    <col customWidth="1" min="8" max="8" width="23.86"/>
  </cols>
  <sheetData>
    <row r="1">
      <c r="B1" s="1" t="s">
        <v>145</v>
      </c>
    </row>
    <row r="3">
      <c r="B3" s="30" t="s">
        <v>146</v>
      </c>
      <c r="C3" s="30" t="s">
        <v>147</v>
      </c>
      <c r="D3" s="30" t="s">
        <v>148</v>
      </c>
    </row>
    <row r="4">
      <c r="B4" s="55" t="s">
        <v>150</v>
      </c>
      <c r="C4" s="56" t="s">
        <v>61</v>
      </c>
      <c r="D4" s="56">
        <v>600000.0</v>
      </c>
    </row>
    <row r="5">
      <c r="B5" s="55" t="s">
        <v>152</v>
      </c>
      <c r="C5" s="56" t="s">
        <v>110</v>
      </c>
      <c r="D5" s="56">
        <v>730000.0</v>
      </c>
    </row>
    <row r="6">
      <c r="B6" s="55" t="s">
        <v>151</v>
      </c>
      <c r="C6" s="56" t="s">
        <v>154</v>
      </c>
      <c r="D6" s="56">
        <v>860000.0</v>
      </c>
    </row>
    <row r="7">
      <c r="B7" s="55" t="s">
        <v>150</v>
      </c>
      <c r="C7" s="56" t="s">
        <v>61</v>
      </c>
      <c r="D7" s="56">
        <v>800000.0</v>
      </c>
    </row>
    <row r="8">
      <c r="B8" s="55" t="s">
        <v>150</v>
      </c>
      <c r="C8" s="56" t="s">
        <v>156</v>
      </c>
      <c r="D8" s="56">
        <v>650000.0</v>
      </c>
    </row>
    <row r="9">
      <c r="B9" s="55" t="s">
        <v>150</v>
      </c>
      <c r="C9" s="56" t="s">
        <v>157</v>
      </c>
      <c r="D9" s="56">
        <v>600000.0</v>
      </c>
    </row>
    <row r="10">
      <c r="B10" s="55" t="s">
        <v>152</v>
      </c>
      <c r="C10" s="56" t="s">
        <v>157</v>
      </c>
      <c r="D10" s="56">
        <v>930000.0</v>
      </c>
    </row>
    <row r="11">
      <c r="B11" s="55" t="s">
        <v>150</v>
      </c>
      <c r="C11" s="56" t="s">
        <v>154</v>
      </c>
      <c r="D11" s="56">
        <v>645000.0</v>
      </c>
    </row>
    <row r="12">
      <c r="B12" s="55" t="s">
        <v>152</v>
      </c>
      <c r="C12" s="56" t="s">
        <v>155</v>
      </c>
      <c r="D12" s="56">
        <v>700000.0</v>
      </c>
    </row>
    <row r="13">
      <c r="B13" s="55" t="s">
        <v>151</v>
      </c>
      <c r="C13" s="56" t="s">
        <v>104</v>
      </c>
      <c r="D13" s="56">
        <v>1000000.0</v>
      </c>
    </row>
    <row r="14">
      <c r="B14" s="55" t="s">
        <v>151</v>
      </c>
      <c r="C14" s="56" t="s">
        <v>104</v>
      </c>
      <c r="D14" s="56">
        <v>1500000.0</v>
      </c>
    </row>
    <row r="15">
      <c r="B15" s="55" t="s">
        <v>152</v>
      </c>
      <c r="C15" s="56" t="s">
        <v>155</v>
      </c>
      <c r="D15" s="56">
        <v>950000.0</v>
      </c>
    </row>
    <row r="16">
      <c r="B16" s="55" t="s">
        <v>152</v>
      </c>
      <c r="C16" s="56" t="s">
        <v>156</v>
      </c>
      <c r="D16" s="56">
        <v>975000.0</v>
      </c>
    </row>
    <row r="17">
      <c r="B17" s="55" t="s">
        <v>150</v>
      </c>
      <c r="C17" s="56" t="s">
        <v>103</v>
      </c>
      <c r="D17" s="56">
        <v>550000.0</v>
      </c>
    </row>
    <row r="18">
      <c r="B18" s="55" t="s">
        <v>151</v>
      </c>
      <c r="C18" s="56" t="s">
        <v>61</v>
      </c>
      <c r="D18" s="56">
        <v>1300000.0</v>
      </c>
    </row>
    <row r="19"/>
  </sheetData>
  <mergeCells count="1">
    <mergeCell ref="B1:D1"/>
  </mergeCells>
  <drawing r:id="rId3"/>
</worksheet>
</file>