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ria Rasmussen\Downloads\"/>
    </mc:Choice>
  </mc:AlternateContent>
  <xr:revisionPtr revIDLastSave="0" documentId="13_ncr:1_{1F7BA075-C00F-4EBB-9413-1217269387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ge" sheetId="2" r:id="rId1"/>
    <sheet name="Skæve" sheetId="1" r:id="rId2"/>
    <sheet name="Ark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84" i="2" l="1"/>
  <c r="O383" i="2"/>
  <c r="G390" i="2"/>
  <c r="O390" i="2" s="1"/>
  <c r="D390" i="2"/>
  <c r="F390" i="2" s="1"/>
  <c r="G389" i="2"/>
  <c r="I389" i="2" s="1"/>
  <c r="F389" i="2"/>
  <c r="D389" i="2"/>
  <c r="E389" i="2" s="1"/>
  <c r="D388" i="2"/>
  <c r="G388" i="2" s="1"/>
  <c r="D387" i="2"/>
  <c r="G387" i="2" s="1"/>
  <c r="O387" i="2" s="1"/>
  <c r="D386" i="2"/>
  <c r="F386" i="2" s="1"/>
  <c r="D385" i="2"/>
  <c r="E385" i="2" s="1"/>
  <c r="I384" i="2"/>
  <c r="G384" i="2"/>
  <c r="H384" i="2" s="1"/>
  <c r="F384" i="2"/>
  <c r="E384" i="2"/>
  <c r="D384" i="2"/>
  <c r="D383" i="2"/>
  <c r="G383" i="2" s="1"/>
  <c r="D382" i="2"/>
  <c r="F382" i="2" s="1"/>
  <c r="D381" i="2"/>
  <c r="E381" i="2" s="1"/>
  <c r="D380" i="2"/>
  <c r="G380" i="2" s="1"/>
  <c r="D379" i="2"/>
  <c r="G379" i="2" s="1"/>
  <c r="D378" i="2"/>
  <c r="F378" i="2" s="1"/>
  <c r="D377" i="2"/>
  <c r="E377" i="2" s="1"/>
  <c r="D376" i="2"/>
  <c r="G376" i="2" s="1"/>
  <c r="D375" i="2"/>
  <c r="G375" i="2" s="1"/>
  <c r="D374" i="2"/>
  <c r="F374" i="2" s="1"/>
  <c r="D373" i="2"/>
  <c r="E373" i="2" s="1"/>
  <c r="O388" i="2" l="1"/>
  <c r="I388" i="2"/>
  <c r="E388" i="2"/>
  <c r="H388" i="2" s="1"/>
  <c r="F376" i="2"/>
  <c r="F388" i="2"/>
  <c r="G373" i="2"/>
  <c r="F377" i="2"/>
  <c r="F373" i="2"/>
  <c r="H373" i="2" s="1"/>
  <c r="F380" i="2"/>
  <c r="H380" i="2" s="1"/>
  <c r="G374" i="2"/>
  <c r="O374" i="2" s="1"/>
  <c r="G386" i="2"/>
  <c r="O386" i="2" s="1"/>
  <c r="F381" i="2"/>
  <c r="G381" i="2"/>
  <c r="E376" i="2"/>
  <c r="H376" i="2" s="1"/>
  <c r="G382" i="2"/>
  <c r="O382" i="2" s="1"/>
  <c r="G377" i="2"/>
  <c r="E380" i="2"/>
  <c r="G378" i="2"/>
  <c r="O378" i="2" s="1"/>
  <c r="F385" i="2"/>
  <c r="G385" i="2"/>
  <c r="O389" i="2"/>
  <c r="I387" i="2"/>
  <c r="I379" i="2"/>
  <c r="O379" i="2"/>
  <c r="I375" i="2"/>
  <c r="O375" i="2"/>
  <c r="O380" i="2"/>
  <c r="I380" i="2"/>
  <c r="O376" i="2"/>
  <c r="I376" i="2"/>
  <c r="I383" i="2"/>
  <c r="E375" i="2"/>
  <c r="E383" i="2"/>
  <c r="E374" i="2"/>
  <c r="F375" i="2"/>
  <c r="H377" i="2"/>
  <c r="E378" i="2"/>
  <c r="H378" i="2" s="1"/>
  <c r="I378" i="2"/>
  <c r="F379" i="2"/>
  <c r="H381" i="2"/>
  <c r="E382" i="2"/>
  <c r="F383" i="2"/>
  <c r="H385" i="2"/>
  <c r="E386" i="2"/>
  <c r="F387" i="2"/>
  <c r="H389" i="2"/>
  <c r="E390" i="2"/>
  <c r="H390" i="2" s="1"/>
  <c r="I390" i="2"/>
  <c r="E379" i="2"/>
  <c r="E387" i="2"/>
  <c r="H379" i="2" l="1"/>
  <c r="I373" i="2"/>
  <c r="O373" i="2"/>
  <c r="I381" i="2"/>
  <c r="O381" i="2"/>
  <c r="H387" i="2"/>
  <c r="I386" i="2"/>
  <c r="H386" i="2"/>
  <c r="I374" i="2"/>
  <c r="H383" i="2"/>
  <c r="I385" i="2"/>
  <c r="O385" i="2"/>
  <c r="H375" i="2"/>
  <c r="H374" i="2"/>
  <c r="I382" i="2"/>
  <c r="H382" i="2"/>
  <c r="I377" i="2"/>
  <c r="O377" i="2"/>
  <c r="D363" i="2"/>
  <c r="G363" i="2" s="1"/>
  <c r="E363" i="2" l="1"/>
  <c r="F363" i="2"/>
  <c r="K363" i="2" l="1"/>
  <c r="H363" i="2"/>
  <c r="J363" i="2"/>
  <c r="P363" i="2" s="1"/>
  <c r="L363" i="2"/>
  <c r="I363" i="2"/>
  <c r="O363" i="2"/>
  <c r="M363" i="2"/>
  <c r="D372" i="2" l="1"/>
  <c r="F372" i="2" s="1"/>
  <c r="D371" i="2"/>
  <c r="G371" i="2" s="1"/>
  <c r="D370" i="2"/>
  <c r="G370" i="2" s="1"/>
  <c r="D369" i="2"/>
  <c r="G369" i="2" s="1"/>
  <c r="D368" i="2"/>
  <c r="F368" i="2" s="1"/>
  <c r="D367" i="2"/>
  <c r="G367" i="2" s="1"/>
  <c r="D366" i="2"/>
  <c r="G366" i="2" s="1"/>
  <c r="D365" i="2"/>
  <c r="G365" i="2" s="1"/>
  <c r="D364" i="2"/>
  <c r="F364" i="2" s="1"/>
  <c r="D362" i="2"/>
  <c r="F362" i="2" s="1"/>
  <c r="F365" i="2" l="1"/>
  <c r="E365" i="2"/>
  <c r="M365" i="2" s="1"/>
  <c r="E369" i="2"/>
  <c r="M369" i="2" s="1"/>
  <c r="G368" i="2"/>
  <c r="O368" i="2" s="1"/>
  <c r="G372" i="2"/>
  <c r="H372" i="2" s="1"/>
  <c r="F369" i="2"/>
  <c r="E366" i="2"/>
  <c r="E370" i="2"/>
  <c r="G364" i="2"/>
  <c r="F366" i="2"/>
  <c r="H366" i="2" s="1"/>
  <c r="F370" i="2"/>
  <c r="L370" i="2" s="1"/>
  <c r="G362" i="2"/>
  <c r="E362" i="2"/>
  <c r="E367" i="2"/>
  <c r="K367" i="2" s="1"/>
  <c r="E371" i="2"/>
  <c r="F367" i="2"/>
  <c r="F371" i="2"/>
  <c r="E364" i="2"/>
  <c r="E368" i="2"/>
  <c r="I368" i="2" s="1"/>
  <c r="E372" i="2"/>
  <c r="J372" i="2" s="1"/>
  <c r="P372" i="2" s="1"/>
  <c r="J365" i="2"/>
  <c r="K372" i="2"/>
  <c r="O365" i="2"/>
  <c r="J369" i="2"/>
  <c r="P369" i="2" s="1"/>
  <c r="O369" i="2"/>
  <c r="M368" i="2"/>
  <c r="H371" i="2"/>
  <c r="K365" i="2"/>
  <c r="M371" i="2"/>
  <c r="M372" i="2"/>
  <c r="H365" i="2"/>
  <c r="L365" i="2"/>
  <c r="H369" i="2"/>
  <c r="L369" i="2"/>
  <c r="J371" i="2"/>
  <c r="P371" i="2" s="1"/>
  <c r="O371" i="2"/>
  <c r="L371" i="2"/>
  <c r="J368" i="2"/>
  <c r="P368" i="2" s="1"/>
  <c r="I371" i="2"/>
  <c r="I365" i="2"/>
  <c r="I369" i="2"/>
  <c r="P365" i="2"/>
  <c r="E356" i="2"/>
  <c r="G360" i="2"/>
  <c r="I360" i="2" s="1"/>
  <c r="P360" i="2" s="1"/>
  <c r="G356" i="2"/>
  <c r="J360" i="2"/>
  <c r="D361" i="2"/>
  <c r="F361" i="2" s="1"/>
  <c r="D360" i="2"/>
  <c r="F360" i="2" s="1"/>
  <c r="D359" i="2"/>
  <c r="D358" i="2"/>
  <c r="F358" i="2" s="1"/>
  <c r="D357" i="2"/>
  <c r="F357" i="2" s="1"/>
  <c r="D356" i="2"/>
  <c r="D355" i="2"/>
  <c r="E355" i="2" s="1"/>
  <c r="D354" i="2"/>
  <c r="F354" i="2" s="1"/>
  <c r="D353" i="2"/>
  <c r="F353" i="2" s="1"/>
  <c r="I370" i="2" l="1"/>
  <c r="O366" i="2"/>
  <c r="J370" i="2"/>
  <c r="P370" i="2" s="1"/>
  <c r="I366" i="2"/>
  <c r="I372" i="2"/>
  <c r="M366" i="2"/>
  <c r="K366" i="2"/>
  <c r="J366" i="2"/>
  <c r="P366" i="2" s="1"/>
  <c r="O372" i="2"/>
  <c r="J367" i="2"/>
  <c r="P367" i="2" s="1"/>
  <c r="K369" i="2"/>
  <c r="O367" i="2"/>
  <c r="F355" i="2"/>
  <c r="O355" i="2" s="1"/>
  <c r="L372" i="2"/>
  <c r="K371" i="2"/>
  <c r="K362" i="2"/>
  <c r="L362" i="2"/>
  <c r="H362" i="2"/>
  <c r="O362" i="2"/>
  <c r="J362" i="2"/>
  <c r="P362" i="2" s="1"/>
  <c r="M362" i="2"/>
  <c r="I362" i="2"/>
  <c r="L367" i="2"/>
  <c r="E359" i="2"/>
  <c r="H359" i="2" s="1"/>
  <c r="P359" i="2" s="1"/>
  <c r="H360" i="2"/>
  <c r="G353" i="2"/>
  <c r="G357" i="2"/>
  <c r="E353" i="2"/>
  <c r="O353" i="2" s="1"/>
  <c r="E357" i="2"/>
  <c r="O357" i="2" s="1"/>
  <c r="E358" i="2"/>
  <c r="O358" i="2" s="1"/>
  <c r="K370" i="2"/>
  <c r="H370" i="2"/>
  <c r="E361" i="2"/>
  <c r="J361" i="2" s="1"/>
  <c r="F359" i="2"/>
  <c r="O360" i="2"/>
  <c r="G354" i="2"/>
  <c r="G358" i="2"/>
  <c r="E354" i="2"/>
  <c r="O354" i="2" s="1"/>
  <c r="H361" i="2"/>
  <c r="H368" i="2"/>
  <c r="M370" i="2"/>
  <c r="K368" i="2"/>
  <c r="I367" i="2"/>
  <c r="H367" i="2"/>
  <c r="M367" i="2"/>
  <c r="L368" i="2"/>
  <c r="O370" i="2"/>
  <c r="G355" i="2"/>
  <c r="G359" i="2"/>
  <c r="I361" i="2"/>
  <c r="L366" i="2"/>
  <c r="L364" i="2"/>
  <c r="H364" i="2"/>
  <c r="K364" i="2"/>
  <c r="M364" i="2"/>
  <c r="O364" i="2"/>
  <c r="J364" i="2"/>
  <c r="P364" i="2" s="1"/>
  <c r="I364" i="2"/>
  <c r="G361" i="2"/>
  <c r="O361" i="2" s="1"/>
  <c r="E360" i="2"/>
  <c r="F356" i="2"/>
  <c r="H356" i="2" s="1"/>
  <c r="P356" i="2" s="1"/>
  <c r="H358" i="2" l="1"/>
  <c r="H355" i="2"/>
  <c r="P355" i="2" s="1"/>
  <c r="H357" i="2"/>
  <c r="O359" i="2"/>
  <c r="O356" i="2"/>
  <c r="J358" i="2"/>
  <c r="I358" i="2"/>
  <c r="P358" i="2" s="1"/>
  <c r="H354" i="2"/>
  <c r="P354" i="2" s="1"/>
  <c r="H353" i="2"/>
  <c r="P353" i="2" s="1"/>
  <c r="P361" i="2"/>
  <c r="P357" i="2"/>
  <c r="D249" i="2" l="1"/>
  <c r="E249" i="2" s="1"/>
  <c r="D248" i="2"/>
  <c r="F248" i="2" s="1"/>
  <c r="D247" i="2"/>
  <c r="G247" i="2" s="1"/>
  <c r="D246" i="2"/>
  <c r="D245" i="2"/>
  <c r="E245" i="2" s="1"/>
  <c r="D244" i="2"/>
  <c r="F244" i="2" s="1"/>
  <c r="D243" i="2"/>
  <c r="E243" i="2" s="1"/>
  <c r="F241" i="2"/>
  <c r="D241" i="2"/>
  <c r="D242" i="2"/>
  <c r="G242" i="2" s="1"/>
  <c r="D240" i="2"/>
  <c r="E240" i="2" s="1"/>
  <c r="D239" i="2"/>
  <c r="D238" i="2"/>
  <c r="F238" i="2" s="1"/>
  <c r="D237" i="2"/>
  <c r="G352" i="2"/>
  <c r="D352" i="2"/>
  <c r="P352" i="2" s="1"/>
  <c r="D351" i="2"/>
  <c r="P351" i="2" s="1"/>
  <c r="D350" i="2"/>
  <c r="L350" i="2" s="1"/>
  <c r="D349" i="2"/>
  <c r="O349" i="2" s="1"/>
  <c r="D348" i="2"/>
  <c r="P348" i="2" s="1"/>
  <c r="D347" i="2"/>
  <c r="P347" i="2" s="1"/>
  <c r="D346" i="2"/>
  <c r="L346" i="2" s="1"/>
  <c r="D345" i="2"/>
  <c r="D344" i="2"/>
  <c r="P344" i="2" s="1"/>
  <c r="D343" i="2"/>
  <c r="P343" i="2" s="1"/>
  <c r="D342" i="2"/>
  <c r="L342" i="2" s="1"/>
  <c r="D341" i="2"/>
  <c r="O341" i="2" s="1"/>
  <c r="D340" i="2"/>
  <c r="L340" i="2" s="1"/>
  <c r="D339" i="2"/>
  <c r="L339" i="2" s="1"/>
  <c r="P338" i="2"/>
  <c r="D338" i="2"/>
  <c r="D337" i="2"/>
  <c r="P337" i="2" s="1"/>
  <c r="D336" i="2"/>
  <c r="P336" i="2" s="1"/>
  <c r="D335" i="2"/>
  <c r="O335" i="2" s="1"/>
  <c r="D334" i="2"/>
  <c r="D333" i="2"/>
  <c r="P333" i="2" s="1"/>
  <c r="D332" i="2"/>
  <c r="O332" i="2" s="1"/>
  <c r="D331" i="2"/>
  <c r="J331" i="2" s="1"/>
  <c r="D330" i="2"/>
  <c r="J330" i="2" s="1"/>
  <c r="G329" i="2"/>
  <c r="D329" i="2"/>
  <c r="P329" i="2" s="1"/>
  <c r="D328" i="2"/>
  <c r="K328" i="2" s="1"/>
  <c r="D327" i="2"/>
  <c r="L327" i="2" s="1"/>
  <c r="D326" i="2"/>
  <c r="J326" i="2" s="1"/>
  <c r="D325" i="2"/>
  <c r="P325" i="2" s="1"/>
  <c r="D324" i="2"/>
  <c r="O324" i="2" s="1"/>
  <c r="D323" i="2"/>
  <c r="J323" i="2" s="1"/>
  <c r="G322" i="2"/>
  <c r="D322" i="2"/>
  <c r="P322" i="2" s="1"/>
  <c r="I321" i="2"/>
  <c r="D321" i="2"/>
  <c r="K321" i="2" s="1"/>
  <c r="D320" i="2"/>
  <c r="L320" i="2" s="1"/>
  <c r="L275" i="1"/>
  <c r="K275" i="1"/>
  <c r="G275" i="1"/>
  <c r="D275" i="1"/>
  <c r="P275" i="1" s="1"/>
  <c r="G274" i="1"/>
  <c r="D274" i="1"/>
  <c r="P274" i="1" s="1"/>
  <c r="D273" i="1"/>
  <c r="L273" i="1" s="1"/>
  <c r="D272" i="1"/>
  <c r="O272" i="1" s="1"/>
  <c r="L271" i="1"/>
  <c r="K271" i="1"/>
  <c r="G271" i="1"/>
  <c r="D271" i="1"/>
  <c r="P271" i="1" s="1"/>
  <c r="D270" i="1"/>
  <c r="K270" i="1" s="1"/>
  <c r="D269" i="1"/>
  <c r="L269" i="1" s="1"/>
  <c r="D268" i="1"/>
  <c r="O268" i="1" s="1"/>
  <c r="L267" i="1"/>
  <c r="K267" i="1"/>
  <c r="H267" i="1"/>
  <c r="D267" i="1"/>
  <c r="P267" i="1" s="1"/>
  <c r="O266" i="1"/>
  <c r="D266" i="1"/>
  <c r="K266" i="1" s="1"/>
  <c r="I265" i="1"/>
  <c r="D265" i="1"/>
  <c r="L265" i="1" s="1"/>
  <c r="D264" i="1"/>
  <c r="O264" i="1" s="1"/>
  <c r="P263" i="1"/>
  <c r="O263" i="1"/>
  <c r="H263" i="1"/>
  <c r="D263" i="1"/>
  <c r="L263" i="1" s="1"/>
  <c r="D262" i="1"/>
  <c r="L262" i="1" s="1"/>
  <c r="D261" i="1"/>
  <c r="O261" i="1" s="1"/>
  <c r="D260" i="1"/>
  <c r="P260" i="1" s="1"/>
  <c r="I259" i="1"/>
  <c r="D259" i="1"/>
  <c r="P259" i="1" s="1"/>
  <c r="D258" i="1"/>
  <c r="O258" i="1" s="1"/>
  <c r="D257" i="1"/>
  <c r="O257" i="1" s="1"/>
  <c r="L256" i="1"/>
  <c r="K256" i="1"/>
  <c r="G256" i="1"/>
  <c r="D256" i="1"/>
  <c r="P256" i="1" s="1"/>
  <c r="D255" i="1"/>
  <c r="P255" i="1" s="1"/>
  <c r="D254" i="1"/>
  <c r="I254" i="1" s="1"/>
  <c r="D253" i="1"/>
  <c r="P253" i="1" s="1"/>
  <c r="D252" i="1"/>
  <c r="P252" i="1" s="1"/>
  <c r="O251" i="1"/>
  <c r="L251" i="1"/>
  <c r="I251" i="1"/>
  <c r="D251" i="1"/>
  <c r="K251" i="1" s="1"/>
  <c r="D250" i="1"/>
  <c r="L250" i="1" s="1"/>
  <c r="D249" i="1"/>
  <c r="P249" i="1" s="1"/>
  <c r="I248" i="1"/>
  <c r="D248" i="1"/>
  <c r="P248" i="1" s="1"/>
  <c r="D247" i="1"/>
  <c r="O247" i="1" s="1"/>
  <c r="D246" i="1"/>
  <c r="P246" i="1" s="1"/>
  <c r="K245" i="1"/>
  <c r="D245" i="1"/>
  <c r="P245" i="1" s="1"/>
  <c r="D244" i="1"/>
  <c r="K244" i="1" s="1"/>
  <c r="D243" i="1"/>
  <c r="L243" i="1" s="1"/>
  <c r="I350" i="2" l="1"/>
  <c r="G243" i="2"/>
  <c r="H264" i="1"/>
  <c r="J320" i="2"/>
  <c r="I243" i="1"/>
  <c r="I247" i="1"/>
  <c r="G252" i="1"/>
  <c r="I258" i="1"/>
  <c r="I264" i="1"/>
  <c r="I273" i="1"/>
  <c r="I327" i="2"/>
  <c r="G344" i="2"/>
  <c r="H351" i="2"/>
  <c r="H343" i="2"/>
  <c r="O243" i="1"/>
  <c r="P247" i="1"/>
  <c r="H252" i="1"/>
  <c r="P258" i="1"/>
  <c r="P264" i="1"/>
  <c r="I269" i="1"/>
  <c r="O273" i="1"/>
  <c r="K344" i="2"/>
  <c r="O351" i="2"/>
  <c r="E244" i="2"/>
  <c r="M244" i="2" s="1"/>
  <c r="K252" i="1"/>
  <c r="O269" i="1"/>
  <c r="P326" i="2"/>
  <c r="I244" i="1"/>
  <c r="O265" i="1"/>
  <c r="G270" i="1"/>
  <c r="H274" i="1"/>
  <c r="H322" i="2"/>
  <c r="I329" i="2"/>
  <c r="I339" i="2"/>
  <c r="I346" i="2"/>
  <c r="K352" i="2"/>
  <c r="J246" i="1"/>
  <c r="H244" i="1"/>
  <c r="L244" i="1"/>
  <c r="J249" i="1"/>
  <c r="H270" i="1"/>
  <c r="I274" i="1"/>
  <c r="I322" i="2"/>
  <c r="L329" i="2"/>
  <c r="O244" i="1"/>
  <c r="H266" i="1"/>
  <c r="I270" i="1"/>
  <c r="K274" i="1"/>
  <c r="L322" i="2"/>
  <c r="I340" i="2"/>
  <c r="H347" i="2"/>
  <c r="E247" i="2"/>
  <c r="J335" i="2"/>
  <c r="L252" i="1"/>
  <c r="G255" i="1"/>
  <c r="I262" i="1"/>
  <c r="I266" i="1"/>
  <c r="L270" i="1"/>
  <c r="L274" i="1"/>
  <c r="O322" i="2"/>
  <c r="O347" i="2"/>
  <c r="G245" i="1"/>
  <c r="I250" i="1"/>
  <c r="O255" i="1"/>
  <c r="O262" i="1"/>
  <c r="L266" i="1"/>
  <c r="O270" i="1"/>
  <c r="O274" i="1"/>
  <c r="H341" i="2"/>
  <c r="O343" i="2"/>
  <c r="H245" i="1"/>
  <c r="O250" i="1"/>
  <c r="P323" i="2"/>
  <c r="P341" i="2"/>
  <c r="G348" i="2"/>
  <c r="E248" i="2"/>
  <c r="M248" i="2" s="1"/>
  <c r="H333" i="2"/>
  <c r="H348" i="2"/>
  <c r="F242" i="2"/>
  <c r="J242" i="2" s="1"/>
  <c r="L245" i="1"/>
  <c r="H251" i="1"/>
  <c r="H256" i="1"/>
  <c r="I263" i="1"/>
  <c r="G267" i="1"/>
  <c r="H271" i="1"/>
  <c r="H275" i="1"/>
  <c r="I324" i="2"/>
  <c r="O333" i="2"/>
  <c r="I342" i="2"/>
  <c r="K348" i="2"/>
  <c r="J332" i="2"/>
  <c r="O320" i="2"/>
  <c r="L321" i="2"/>
  <c r="I325" i="2"/>
  <c r="H328" i="2"/>
  <c r="K329" i="2"/>
  <c r="G332" i="2"/>
  <c r="I333" i="2"/>
  <c r="P335" i="2"/>
  <c r="O339" i="2"/>
  <c r="O340" i="2"/>
  <c r="I341" i="2"/>
  <c r="O342" i="2"/>
  <c r="I343" i="2"/>
  <c r="L344" i="2"/>
  <c r="O346" i="2"/>
  <c r="I347" i="2"/>
  <c r="L348" i="2"/>
  <c r="O350" i="2"/>
  <c r="I351" i="2"/>
  <c r="L352" i="2"/>
  <c r="K332" i="2"/>
  <c r="H337" i="2"/>
  <c r="L337" i="2"/>
  <c r="E237" i="2"/>
  <c r="E238" i="2"/>
  <c r="N238" i="2" s="1"/>
  <c r="J244" i="2"/>
  <c r="O321" i="2"/>
  <c r="I328" i="2"/>
  <c r="K333" i="2"/>
  <c r="P340" i="2"/>
  <c r="K343" i="2"/>
  <c r="K347" i="2"/>
  <c r="K351" i="2"/>
  <c r="H332" i="2"/>
  <c r="L332" i="2"/>
  <c r="I337" i="2"/>
  <c r="O337" i="2"/>
  <c r="F237" i="2"/>
  <c r="O237" i="2" s="1"/>
  <c r="O328" i="2"/>
  <c r="P332" i="2"/>
  <c r="K337" i="2"/>
  <c r="P238" i="2"/>
  <c r="I320" i="2"/>
  <c r="H321" i="2"/>
  <c r="K322" i="2"/>
  <c r="P324" i="2"/>
  <c r="O327" i="2"/>
  <c r="L328" i="2"/>
  <c r="H329" i="2"/>
  <c r="O329" i="2"/>
  <c r="G333" i="2"/>
  <c r="L333" i="2"/>
  <c r="I335" i="2"/>
  <c r="I336" i="2"/>
  <c r="H340" i="2"/>
  <c r="G343" i="2"/>
  <c r="L343" i="2"/>
  <c r="H344" i="2"/>
  <c r="G347" i="2"/>
  <c r="L347" i="2"/>
  <c r="G351" i="2"/>
  <c r="L351" i="2"/>
  <c r="H352" i="2"/>
  <c r="I332" i="2"/>
  <c r="J337" i="2"/>
  <c r="G237" i="2"/>
  <c r="E242" i="2"/>
  <c r="E241" i="2"/>
  <c r="J241" i="2" s="1"/>
  <c r="F243" i="2"/>
  <c r="N243" i="2" s="1"/>
  <c r="P244" i="2"/>
  <c r="F247" i="2"/>
  <c r="N247" i="2" s="1"/>
  <c r="N244" i="2"/>
  <c r="J248" i="2"/>
  <c r="L243" i="2"/>
  <c r="G244" i="2"/>
  <c r="K244" i="2"/>
  <c r="O244" i="2"/>
  <c r="F245" i="2"/>
  <c r="P245" i="2" s="1"/>
  <c r="E246" i="2"/>
  <c r="M246" i="2" s="1"/>
  <c r="G248" i="2"/>
  <c r="K248" i="2"/>
  <c r="F249" i="2"/>
  <c r="I249" i="2" s="1"/>
  <c r="J249" i="2"/>
  <c r="N249" i="2"/>
  <c r="H244" i="2"/>
  <c r="L244" i="2"/>
  <c r="G245" i="2"/>
  <c r="O245" i="2"/>
  <c r="F246" i="2"/>
  <c r="H248" i="2"/>
  <c r="L248" i="2"/>
  <c r="G249" i="2"/>
  <c r="K249" i="2"/>
  <c r="O249" i="2"/>
  <c r="J243" i="2"/>
  <c r="I244" i="2"/>
  <c r="G246" i="2"/>
  <c r="I248" i="2"/>
  <c r="H249" i="2"/>
  <c r="L249" i="2"/>
  <c r="I241" i="2"/>
  <c r="N241" i="2"/>
  <c r="G241" i="2"/>
  <c r="K241" i="2"/>
  <c r="O241" i="2"/>
  <c r="M241" i="2"/>
  <c r="H241" i="2"/>
  <c r="L241" i="2"/>
  <c r="H242" i="2"/>
  <c r="F240" i="2"/>
  <c r="P240" i="2" s="1"/>
  <c r="G240" i="2"/>
  <c r="J237" i="2"/>
  <c r="N237" i="2"/>
  <c r="I238" i="2"/>
  <c r="M238" i="2"/>
  <c r="K237" i="2"/>
  <c r="J238" i="2"/>
  <c r="E239" i="2"/>
  <c r="J239" i="2" s="1"/>
  <c r="I239" i="2"/>
  <c r="H237" i="2"/>
  <c r="L237" i="2"/>
  <c r="G238" i="2"/>
  <c r="K238" i="2"/>
  <c r="O238" i="2"/>
  <c r="F239" i="2"/>
  <c r="H239" i="2"/>
  <c r="P239" i="2"/>
  <c r="H238" i="2"/>
  <c r="L238" i="2"/>
  <c r="G239" i="2"/>
  <c r="K239" i="2"/>
  <c r="O334" i="2"/>
  <c r="I334" i="2"/>
  <c r="L334" i="2"/>
  <c r="H334" i="2"/>
  <c r="K334" i="2"/>
  <c r="G334" i="2"/>
  <c r="O345" i="2"/>
  <c r="I345" i="2"/>
  <c r="L345" i="2"/>
  <c r="H345" i="2"/>
  <c r="K345" i="2"/>
  <c r="G345" i="2"/>
  <c r="P345" i="2"/>
  <c r="J345" i="2"/>
  <c r="P330" i="2"/>
  <c r="I330" i="2"/>
  <c r="O330" i="2"/>
  <c r="H330" i="2"/>
  <c r="L330" i="2"/>
  <c r="G330" i="2"/>
  <c r="J334" i="2"/>
  <c r="G337" i="2"/>
  <c r="O338" i="2"/>
  <c r="I338" i="2"/>
  <c r="K338" i="2"/>
  <c r="L338" i="2"/>
  <c r="H338" i="2"/>
  <c r="G338" i="2"/>
  <c r="P334" i="2"/>
  <c r="O323" i="2"/>
  <c r="I323" i="2"/>
  <c r="L323" i="2"/>
  <c r="H323" i="2"/>
  <c r="K323" i="2"/>
  <c r="G323" i="2"/>
  <c r="O326" i="2"/>
  <c r="I326" i="2"/>
  <c r="K326" i="2"/>
  <c r="G326" i="2"/>
  <c r="L326" i="2"/>
  <c r="H326" i="2"/>
  <c r="I331" i="2"/>
  <c r="P331" i="2"/>
  <c r="H331" i="2"/>
  <c r="O331" i="2"/>
  <c r="G331" i="2"/>
  <c r="J338" i="2"/>
  <c r="J349" i="2"/>
  <c r="P349" i="2"/>
  <c r="P320" i="2"/>
  <c r="J324" i="2"/>
  <c r="J325" i="2"/>
  <c r="J327" i="2"/>
  <c r="P327" i="2"/>
  <c r="J336" i="2"/>
  <c r="J339" i="2"/>
  <c r="J342" i="2"/>
  <c r="J346" i="2"/>
  <c r="P346" i="2"/>
  <c r="G349" i="2"/>
  <c r="K349" i="2"/>
  <c r="J350" i="2"/>
  <c r="P350" i="2"/>
  <c r="G320" i="2"/>
  <c r="K320" i="2"/>
  <c r="J321" i="2"/>
  <c r="P321" i="2"/>
  <c r="G324" i="2"/>
  <c r="L324" i="2"/>
  <c r="G325" i="2"/>
  <c r="O325" i="2"/>
  <c r="G327" i="2"/>
  <c r="K327" i="2"/>
  <c r="J328" i="2"/>
  <c r="P328" i="2"/>
  <c r="G335" i="2"/>
  <c r="L335" i="2"/>
  <c r="G336" i="2"/>
  <c r="O336" i="2"/>
  <c r="G339" i="2"/>
  <c r="K339" i="2"/>
  <c r="J340" i="2"/>
  <c r="J341" i="2"/>
  <c r="G342" i="2"/>
  <c r="K342" i="2"/>
  <c r="J343" i="2"/>
  <c r="I344" i="2"/>
  <c r="O344" i="2"/>
  <c r="G346" i="2"/>
  <c r="K346" i="2"/>
  <c r="J347" i="2"/>
  <c r="I348" i="2"/>
  <c r="O348" i="2"/>
  <c r="H349" i="2"/>
  <c r="L349" i="2"/>
  <c r="G350" i="2"/>
  <c r="K350" i="2"/>
  <c r="J351" i="2"/>
  <c r="I352" i="2"/>
  <c r="O352" i="2"/>
  <c r="P339" i="2"/>
  <c r="P342" i="2"/>
  <c r="H320" i="2"/>
  <c r="G321" i="2"/>
  <c r="J322" i="2"/>
  <c r="H324" i="2"/>
  <c r="H325" i="2"/>
  <c r="H327" i="2"/>
  <c r="G328" i="2"/>
  <c r="J329" i="2"/>
  <c r="J333" i="2"/>
  <c r="H335" i="2"/>
  <c r="H336" i="2"/>
  <c r="H339" i="2"/>
  <c r="G340" i="2"/>
  <c r="G341" i="2"/>
  <c r="H342" i="2"/>
  <c r="J344" i="2"/>
  <c r="H346" i="2"/>
  <c r="J348" i="2"/>
  <c r="I349" i="2"/>
  <c r="H350" i="2"/>
  <c r="J352" i="2"/>
  <c r="O246" i="1"/>
  <c r="I246" i="1"/>
  <c r="G246" i="1"/>
  <c r="L246" i="1"/>
  <c r="H246" i="1"/>
  <c r="K246" i="1"/>
  <c r="O249" i="1"/>
  <c r="I249" i="1"/>
  <c r="K249" i="1"/>
  <c r="L249" i="1"/>
  <c r="H249" i="1"/>
  <c r="G249" i="1"/>
  <c r="J254" i="1"/>
  <c r="J261" i="1"/>
  <c r="P261" i="1"/>
  <c r="P268" i="1"/>
  <c r="J272" i="1"/>
  <c r="J243" i="1"/>
  <c r="J250" i="1"/>
  <c r="L253" i="1"/>
  <c r="K257" i="1"/>
  <c r="G260" i="1"/>
  <c r="K261" i="1"/>
  <c r="P265" i="1"/>
  <c r="G268" i="1"/>
  <c r="G272" i="1"/>
  <c r="P273" i="1"/>
  <c r="G243" i="1"/>
  <c r="K243" i="1"/>
  <c r="J244" i="1"/>
  <c r="P244" i="1"/>
  <c r="I245" i="1"/>
  <c r="O245" i="1"/>
  <c r="G247" i="1"/>
  <c r="L247" i="1"/>
  <c r="G248" i="1"/>
  <c r="O248" i="1"/>
  <c r="G250" i="1"/>
  <c r="K250" i="1"/>
  <c r="J251" i="1"/>
  <c r="P251" i="1"/>
  <c r="I252" i="1"/>
  <c r="O252" i="1"/>
  <c r="H253" i="1"/>
  <c r="O253" i="1"/>
  <c r="H254" i="1"/>
  <c r="P254" i="1"/>
  <c r="I256" i="1"/>
  <c r="O256" i="1"/>
  <c r="H257" i="1"/>
  <c r="L257" i="1"/>
  <c r="G258" i="1"/>
  <c r="L258" i="1"/>
  <c r="G259" i="1"/>
  <c r="O259" i="1"/>
  <c r="O260" i="1"/>
  <c r="H261" i="1"/>
  <c r="L261" i="1"/>
  <c r="G262" i="1"/>
  <c r="K262" i="1"/>
  <c r="J263" i="1"/>
  <c r="J264" i="1"/>
  <c r="G265" i="1"/>
  <c r="K265" i="1"/>
  <c r="J266" i="1"/>
  <c r="P266" i="1"/>
  <c r="I267" i="1"/>
  <c r="O267" i="1"/>
  <c r="H268" i="1"/>
  <c r="L268" i="1"/>
  <c r="G269" i="1"/>
  <c r="K269" i="1"/>
  <c r="J270" i="1"/>
  <c r="P270" i="1"/>
  <c r="I271" i="1"/>
  <c r="O271" i="1"/>
  <c r="H272" i="1"/>
  <c r="L272" i="1"/>
  <c r="G273" i="1"/>
  <c r="K273" i="1"/>
  <c r="J274" i="1"/>
  <c r="I275" i="1"/>
  <c r="O275" i="1"/>
  <c r="J253" i="1"/>
  <c r="J257" i="1"/>
  <c r="P257" i="1"/>
  <c r="J268" i="1"/>
  <c r="P272" i="1"/>
  <c r="P243" i="1"/>
  <c r="J247" i="1"/>
  <c r="J248" i="1"/>
  <c r="P250" i="1"/>
  <c r="G253" i="1"/>
  <c r="G254" i="1"/>
  <c r="O254" i="1"/>
  <c r="G257" i="1"/>
  <c r="J258" i="1"/>
  <c r="J259" i="1"/>
  <c r="G261" i="1"/>
  <c r="J262" i="1"/>
  <c r="P262" i="1"/>
  <c r="J265" i="1"/>
  <c r="K268" i="1"/>
  <c r="J269" i="1"/>
  <c r="P269" i="1"/>
  <c r="K272" i="1"/>
  <c r="J273" i="1"/>
  <c r="H243" i="1"/>
  <c r="G244" i="1"/>
  <c r="J245" i="1"/>
  <c r="H247" i="1"/>
  <c r="H248" i="1"/>
  <c r="H250" i="1"/>
  <c r="G251" i="1"/>
  <c r="J252" i="1"/>
  <c r="I253" i="1"/>
  <c r="J256" i="1"/>
  <c r="I257" i="1"/>
  <c r="H258" i="1"/>
  <c r="H259" i="1"/>
  <c r="I261" i="1"/>
  <c r="H262" i="1"/>
  <c r="G263" i="1"/>
  <c r="G264" i="1"/>
  <c r="H265" i="1"/>
  <c r="G266" i="1"/>
  <c r="J267" i="1"/>
  <c r="I268" i="1"/>
  <c r="H269" i="1"/>
  <c r="J271" i="1"/>
  <c r="I272" i="1"/>
  <c r="H273" i="1"/>
  <c r="J275" i="1"/>
  <c r="L239" i="2" l="1"/>
  <c r="N248" i="2"/>
  <c r="P248" i="2"/>
  <c r="I237" i="2"/>
  <c r="M245" i="2"/>
  <c r="P243" i="2"/>
  <c r="M243" i="2"/>
  <c r="M237" i="2"/>
  <c r="L245" i="2"/>
  <c r="M239" i="2"/>
  <c r="O248" i="2"/>
  <c r="I242" i="2"/>
  <c r="K247" i="2"/>
  <c r="O239" i="2"/>
  <c r="O242" i="2"/>
  <c r="M242" i="2"/>
  <c r="J247" i="2"/>
  <c r="H245" i="2"/>
  <c r="I247" i="2"/>
  <c r="K245" i="2"/>
  <c r="I243" i="2"/>
  <c r="L247" i="2"/>
  <c r="J245" i="2"/>
  <c r="O247" i="2"/>
  <c r="P241" i="2"/>
  <c r="P247" i="2"/>
  <c r="K242" i="2"/>
  <c r="K246" i="2"/>
  <c r="N246" i="2"/>
  <c r="H247" i="2"/>
  <c r="I245" i="2"/>
  <c r="M247" i="2"/>
  <c r="P242" i="2"/>
  <c r="P237" i="2"/>
  <c r="N239" i="2"/>
  <c r="L242" i="2"/>
  <c r="N242" i="2"/>
  <c r="L246" i="2"/>
  <c r="H243" i="2"/>
  <c r="O243" i="2"/>
  <c r="K243" i="2"/>
  <c r="I246" i="2"/>
  <c r="P246" i="2"/>
  <c r="O246" i="2"/>
  <c r="H246" i="2"/>
  <c r="J246" i="2"/>
  <c r="P249" i="2"/>
  <c r="N245" i="2"/>
  <c r="M249" i="2"/>
  <c r="L240" i="2"/>
  <c r="M240" i="2"/>
  <c r="H240" i="2"/>
  <c r="N240" i="2"/>
  <c r="I240" i="2"/>
  <c r="K240" i="2"/>
  <c r="O240" i="2"/>
  <c r="J240" i="2"/>
  <c r="D319" i="2" l="1"/>
  <c r="D318" i="2"/>
  <c r="D317" i="2"/>
  <c r="D316" i="2"/>
  <c r="E316" i="2" s="1"/>
  <c r="G316" i="2" s="1"/>
  <c r="D315" i="2"/>
  <c r="D314" i="2"/>
  <c r="E314" i="2" s="1"/>
  <c r="G314" i="2" s="1"/>
  <c r="J314" i="2" s="1"/>
  <c r="D313" i="2"/>
  <c r="E313" i="2" s="1"/>
  <c r="D312" i="2"/>
  <c r="E312" i="2" s="1"/>
  <c r="D311" i="2"/>
  <c r="E311" i="2" s="1"/>
  <c r="D310" i="2"/>
  <c r="D309" i="2"/>
  <c r="E309" i="2" s="1"/>
  <c r="D308" i="2"/>
  <c r="E308" i="2" s="1"/>
  <c r="D307" i="2"/>
  <c r="E307" i="2" s="1"/>
  <c r="D306" i="2"/>
  <c r="D305" i="2"/>
  <c r="E305" i="2" s="1"/>
  <c r="G305" i="2" s="1"/>
  <c r="J305" i="2" s="1"/>
  <c r="D304" i="2"/>
  <c r="E304" i="2" s="1"/>
  <c r="D303" i="2"/>
  <c r="E303" i="2" s="1"/>
  <c r="D302" i="2"/>
  <c r="D301" i="2"/>
  <c r="E301" i="2" s="1"/>
  <c r="D300" i="2"/>
  <c r="E300" i="2" s="1"/>
  <c r="D299" i="2"/>
  <c r="E299" i="2" s="1"/>
  <c r="D298" i="2"/>
  <c r="D297" i="2"/>
  <c r="D296" i="2"/>
  <c r="D295" i="2"/>
  <c r="D294" i="2"/>
  <c r="D293" i="2"/>
  <c r="E293" i="2" s="1"/>
  <c r="D292" i="2"/>
  <c r="D202" i="2"/>
  <c r="E202" i="2" s="1"/>
  <c r="D201" i="2"/>
  <c r="D200" i="2"/>
  <c r="D199" i="2"/>
  <c r="E199" i="2" s="1"/>
  <c r="I199" i="2" s="1"/>
  <c r="P199" i="2" s="1"/>
  <c r="D198" i="2"/>
  <c r="E198" i="2" s="1"/>
  <c r="D197" i="2"/>
  <c r="E197" i="2" s="1"/>
  <c r="D196" i="2"/>
  <c r="E196" i="2" s="1"/>
  <c r="D195" i="2"/>
  <c r="E195" i="2" s="1"/>
  <c r="D194" i="2"/>
  <c r="E194" i="2" s="1"/>
  <c r="K194" i="2" s="1"/>
  <c r="D193" i="2"/>
  <c r="D192" i="2"/>
  <c r="E192" i="2" s="1"/>
  <c r="I192" i="2" s="1"/>
  <c r="P192" i="2" s="1"/>
  <c r="G195" i="2"/>
  <c r="D191" i="2"/>
  <c r="G191" i="2" s="1"/>
  <c r="I197" i="2" l="1"/>
  <c r="P197" i="2" s="1"/>
  <c r="G199" i="2"/>
  <c r="G201" i="2"/>
  <c r="J197" i="2"/>
  <c r="J202" i="2"/>
  <c r="G301" i="2"/>
  <c r="J301" i="2" s="1"/>
  <c r="G307" i="2"/>
  <c r="G309" i="2"/>
  <c r="J309" i="2" s="1"/>
  <c r="E295" i="2"/>
  <c r="G295" i="2" s="1"/>
  <c r="E315" i="2"/>
  <c r="G315" i="2" s="1"/>
  <c r="E319" i="2"/>
  <c r="G319" i="2" s="1"/>
  <c r="G197" i="2"/>
  <c r="I202" i="2"/>
  <c r="P202" i="2" s="1"/>
  <c r="J194" i="2"/>
  <c r="J198" i="2"/>
  <c r="J192" i="2"/>
  <c r="E200" i="2"/>
  <c r="J200" i="2" s="1"/>
  <c r="G299" i="2"/>
  <c r="O299" i="2" s="1"/>
  <c r="G313" i="2"/>
  <c r="K313" i="2" s="1"/>
  <c r="E292" i="2"/>
  <c r="G292" i="2" s="1"/>
  <c r="E296" i="2"/>
  <c r="G296" i="2" s="1"/>
  <c r="I198" i="2"/>
  <c r="P198" i="2" s="1"/>
  <c r="G200" i="2"/>
  <c r="G202" i="2"/>
  <c r="J195" i="2"/>
  <c r="E201" i="2"/>
  <c r="J201" i="2" s="1"/>
  <c r="G293" i="2"/>
  <c r="J293" i="2" s="1"/>
  <c r="G303" i="2"/>
  <c r="L303" i="2" s="1"/>
  <c r="G311" i="2"/>
  <c r="I311" i="2" s="1"/>
  <c r="P311" i="2" s="1"/>
  <c r="E297" i="2"/>
  <c r="G297" i="2" s="1"/>
  <c r="E317" i="2"/>
  <c r="G317" i="2" s="1"/>
  <c r="G198" i="2"/>
  <c r="J196" i="2"/>
  <c r="E294" i="2"/>
  <c r="G294" i="2" s="1"/>
  <c r="E298" i="2"/>
  <c r="G298" i="2" s="1"/>
  <c r="E302" i="2"/>
  <c r="G302" i="2" s="1"/>
  <c r="E306" i="2"/>
  <c r="G306" i="2" s="1"/>
  <c r="E310" i="2"/>
  <c r="G310" i="2" s="1"/>
  <c r="E318" i="2"/>
  <c r="G318" i="2" s="1"/>
  <c r="L316" i="2"/>
  <c r="I316" i="2"/>
  <c r="P316" i="2" s="1"/>
  <c r="O316" i="2"/>
  <c r="G300" i="2"/>
  <c r="K300" i="2" s="1"/>
  <c r="O307" i="2"/>
  <c r="G304" i="2"/>
  <c r="L304" i="2" s="1"/>
  <c r="G308" i="2"/>
  <c r="J308" i="2" s="1"/>
  <c r="G312" i="2"/>
  <c r="H312" i="2" s="1"/>
  <c r="I299" i="2"/>
  <c r="P299" i="2" s="1"/>
  <c r="H304" i="2"/>
  <c r="L308" i="2"/>
  <c r="L312" i="2"/>
  <c r="I312" i="2"/>
  <c r="P312" i="2" s="1"/>
  <c r="K301" i="2"/>
  <c r="K305" i="2"/>
  <c r="K309" i="2"/>
  <c r="L293" i="2"/>
  <c r="H301" i="2"/>
  <c r="L301" i="2"/>
  <c r="J303" i="2"/>
  <c r="H305" i="2"/>
  <c r="L305" i="2"/>
  <c r="J307" i="2"/>
  <c r="I313" i="2"/>
  <c r="P313" i="2" s="1"/>
  <c r="O313" i="2"/>
  <c r="H314" i="2"/>
  <c r="L314" i="2"/>
  <c r="J316" i="2"/>
  <c r="I301" i="2"/>
  <c r="P301" i="2" s="1"/>
  <c r="O301" i="2"/>
  <c r="I305" i="2"/>
  <c r="P305" i="2" s="1"/>
  <c r="O305" i="2"/>
  <c r="K307" i="2"/>
  <c r="I309" i="2"/>
  <c r="P309" i="2" s="1"/>
  <c r="J313" i="2"/>
  <c r="I314" i="2"/>
  <c r="P314" i="2" s="1"/>
  <c r="O314" i="2"/>
  <c r="K316" i="2"/>
  <c r="L313" i="2"/>
  <c r="K314" i="2"/>
  <c r="H307" i="2"/>
  <c r="H316" i="2"/>
  <c r="J199" i="2"/>
  <c r="K199" i="2"/>
  <c r="L198" i="2"/>
  <c r="L199" i="2"/>
  <c r="L200" i="2"/>
  <c r="L202" i="2"/>
  <c r="H197" i="2"/>
  <c r="O197" i="2"/>
  <c r="H198" i="2"/>
  <c r="O198" i="2"/>
  <c r="H199" i="2"/>
  <c r="O199" i="2"/>
  <c r="H200" i="2"/>
  <c r="O200" i="2"/>
  <c r="H202" i="2"/>
  <c r="O202" i="2"/>
  <c r="K197" i="2"/>
  <c r="K198" i="2"/>
  <c r="K200" i="2"/>
  <c r="K202" i="2"/>
  <c r="L197" i="2"/>
  <c r="K196" i="2"/>
  <c r="I196" i="2"/>
  <c r="P196" i="2" s="1"/>
  <c r="K195" i="2"/>
  <c r="L195" i="2"/>
  <c r="I195" i="2"/>
  <c r="P195" i="2" s="1"/>
  <c r="O194" i="2"/>
  <c r="G194" i="2"/>
  <c r="H194" i="2"/>
  <c r="I194" i="2"/>
  <c r="P194" i="2" s="1"/>
  <c r="L194" i="2"/>
  <c r="G192" i="2"/>
  <c r="L192" i="2"/>
  <c r="E193" i="2"/>
  <c r="O193" i="2" s="1"/>
  <c r="H195" i="2"/>
  <c r="O195" i="2"/>
  <c r="G196" i="2"/>
  <c r="L196" i="2"/>
  <c r="K192" i="2"/>
  <c r="H192" i="2"/>
  <c r="O192" i="2"/>
  <c r="G193" i="2"/>
  <c r="H196" i="2"/>
  <c r="O196" i="2"/>
  <c r="E191" i="2"/>
  <c r="K191" i="2" s="1"/>
  <c r="H317" i="2" l="1"/>
  <c r="J317" i="2"/>
  <c r="K304" i="2"/>
  <c r="O300" i="2"/>
  <c r="K303" i="2"/>
  <c r="H293" i="2"/>
  <c r="I304" i="2"/>
  <c r="P304" i="2" s="1"/>
  <c r="O304" i="2"/>
  <c r="J304" i="2"/>
  <c r="O201" i="2"/>
  <c r="H311" i="2"/>
  <c r="I303" i="2"/>
  <c r="P303" i="2" s="1"/>
  <c r="I293" i="2"/>
  <c r="P293" i="2" s="1"/>
  <c r="O303" i="2"/>
  <c r="H303" i="2"/>
  <c r="K293" i="2"/>
  <c r="O311" i="2"/>
  <c r="I201" i="2"/>
  <c r="P201" i="2" s="1"/>
  <c r="O293" i="2"/>
  <c r="I308" i="2"/>
  <c r="P308" i="2" s="1"/>
  <c r="I294" i="2"/>
  <c r="P294" i="2" s="1"/>
  <c r="J294" i="2"/>
  <c r="L294" i="2"/>
  <c r="H294" i="2"/>
  <c r="O294" i="2"/>
  <c r="K294" i="2"/>
  <c r="J315" i="2"/>
  <c r="L315" i="2"/>
  <c r="I315" i="2"/>
  <c r="P315" i="2" s="1"/>
  <c r="O315" i="2"/>
  <c r="H315" i="2"/>
  <c r="K315" i="2"/>
  <c r="J318" i="2"/>
  <c r="H318" i="2"/>
  <c r="L318" i="2"/>
  <c r="I318" i="2"/>
  <c r="P318" i="2" s="1"/>
  <c r="K318" i="2"/>
  <c r="O318" i="2"/>
  <c r="O296" i="2"/>
  <c r="K296" i="2"/>
  <c r="I296" i="2"/>
  <c r="P296" i="2" s="1"/>
  <c r="H296" i="2"/>
  <c r="L296" i="2"/>
  <c r="J296" i="2"/>
  <c r="H201" i="2"/>
  <c r="H299" i="2"/>
  <c r="L309" i="2"/>
  <c r="J299" i="2"/>
  <c r="O308" i="2"/>
  <c r="K308" i="2"/>
  <c r="I317" i="2"/>
  <c r="P317" i="2" s="1"/>
  <c r="L317" i="2"/>
  <c r="L299" i="2"/>
  <c r="K201" i="2"/>
  <c r="H309" i="2"/>
  <c r="H308" i="2"/>
  <c r="O317" i="2"/>
  <c r="K317" i="2"/>
  <c r="L191" i="2"/>
  <c r="L201" i="2"/>
  <c r="O309" i="2"/>
  <c r="K299" i="2"/>
  <c r="I310" i="2"/>
  <c r="P310" i="2" s="1"/>
  <c r="J310" i="2"/>
  <c r="L310" i="2"/>
  <c r="H310" i="2"/>
  <c r="O310" i="2"/>
  <c r="K310" i="2"/>
  <c r="L319" i="2"/>
  <c r="H319" i="2"/>
  <c r="O319" i="2"/>
  <c r="J319" i="2"/>
  <c r="I319" i="2"/>
  <c r="P319" i="2" s="1"/>
  <c r="K319" i="2"/>
  <c r="H306" i="2"/>
  <c r="O306" i="2"/>
  <c r="K306" i="2"/>
  <c r="I306" i="2"/>
  <c r="P306" i="2" s="1"/>
  <c r="J306" i="2"/>
  <c r="L306" i="2"/>
  <c r="I302" i="2"/>
  <c r="P302" i="2" s="1"/>
  <c r="K302" i="2"/>
  <c r="L302" i="2"/>
  <c r="H302" i="2"/>
  <c r="O302" i="2"/>
  <c r="J302" i="2"/>
  <c r="O292" i="2"/>
  <c r="K292" i="2"/>
  <c r="I292" i="2"/>
  <c r="P292" i="2" s="1"/>
  <c r="J292" i="2"/>
  <c r="L292" i="2"/>
  <c r="H292" i="2"/>
  <c r="I295" i="2"/>
  <c r="P295" i="2" s="1"/>
  <c r="K295" i="2"/>
  <c r="H295" i="2"/>
  <c r="L295" i="2"/>
  <c r="O295" i="2"/>
  <c r="J295" i="2"/>
  <c r="H298" i="2"/>
  <c r="O298" i="2"/>
  <c r="K298" i="2"/>
  <c r="I298" i="2"/>
  <c r="P298" i="2" s="1"/>
  <c r="J298" i="2"/>
  <c r="L298" i="2"/>
  <c r="J297" i="2"/>
  <c r="H297" i="2"/>
  <c r="K297" i="2"/>
  <c r="L297" i="2"/>
  <c r="I297" i="2"/>
  <c r="P297" i="2" s="1"/>
  <c r="O297" i="2"/>
  <c r="O191" i="2"/>
  <c r="L311" i="2"/>
  <c r="K311" i="2"/>
  <c r="J311" i="2"/>
  <c r="J193" i="2"/>
  <c r="H191" i="2"/>
  <c r="I200" i="2"/>
  <c r="P200" i="2" s="1"/>
  <c r="L307" i="2"/>
  <c r="I307" i="2"/>
  <c r="P307" i="2" s="1"/>
  <c r="J191" i="2"/>
  <c r="O312" i="2"/>
  <c r="K312" i="2"/>
  <c r="J300" i="2"/>
  <c r="J312" i="2"/>
  <c r="L300" i="2"/>
  <c r="H300" i="2"/>
  <c r="I300" i="2"/>
  <c r="P300" i="2" s="1"/>
  <c r="L193" i="2"/>
  <c r="H193" i="2"/>
  <c r="K193" i="2"/>
  <c r="I193" i="2"/>
  <c r="P193" i="2" s="1"/>
  <c r="I191" i="2"/>
  <c r="P191" i="2" s="1"/>
  <c r="D9" i="3" l="1"/>
  <c r="G9" i="3" s="1"/>
  <c r="D289" i="2"/>
  <c r="F289" i="2" s="1"/>
  <c r="D8" i="3"/>
  <c r="F8" i="3" s="1"/>
  <c r="D7" i="3"/>
  <c r="E7" i="3" s="1"/>
  <c r="D6" i="3"/>
  <c r="G6" i="3" s="1"/>
  <c r="D5" i="3"/>
  <c r="E5" i="3" s="1"/>
  <c r="D4" i="3"/>
  <c r="E4" i="3" s="1"/>
  <c r="D291" i="2"/>
  <c r="F291" i="2" s="1"/>
  <c r="D290" i="2"/>
  <c r="G290" i="2" s="1"/>
  <c r="D288" i="2"/>
  <c r="E288" i="2" s="1"/>
  <c r="D287" i="2"/>
  <c r="G287" i="2" s="1"/>
  <c r="D286" i="2"/>
  <c r="G286" i="2" s="1"/>
  <c r="D285" i="2"/>
  <c r="G285" i="2" s="1"/>
  <c r="D284" i="2"/>
  <c r="G284" i="2" s="1"/>
  <c r="G5" i="3" l="1"/>
  <c r="E9" i="3"/>
  <c r="K9" i="3" s="1"/>
  <c r="F9" i="3"/>
  <c r="G4" i="3"/>
  <c r="O4" i="3" s="1"/>
  <c r="F4" i="3"/>
  <c r="G8" i="3"/>
  <c r="G7" i="3"/>
  <c r="M7" i="3" s="1"/>
  <c r="E289" i="2"/>
  <c r="G289" i="2"/>
  <c r="E8" i="3"/>
  <c r="O8" i="3" s="1"/>
  <c r="F5" i="3"/>
  <c r="F7" i="3"/>
  <c r="J8" i="3"/>
  <c r="P8" i="3" s="1"/>
  <c r="F290" i="2"/>
  <c r="J7" i="3"/>
  <c r="P7" i="3" s="1"/>
  <c r="K7" i="3"/>
  <c r="E6" i="3"/>
  <c r="K6" i="3" s="1"/>
  <c r="F6" i="3"/>
  <c r="E284" i="2"/>
  <c r="K284" i="2" s="1"/>
  <c r="G291" i="2"/>
  <c r="E287" i="2"/>
  <c r="L287" i="2" s="1"/>
  <c r="F287" i="2"/>
  <c r="E290" i="2"/>
  <c r="J290" i="2" s="1"/>
  <c r="P290" i="2" s="1"/>
  <c r="O5" i="3"/>
  <c r="H4" i="3"/>
  <c r="L4" i="3"/>
  <c r="H5" i="3"/>
  <c r="L5" i="3"/>
  <c r="K4" i="3"/>
  <c r="K5" i="3"/>
  <c r="I4" i="3"/>
  <c r="M4" i="3"/>
  <c r="I5" i="3"/>
  <c r="M5" i="3"/>
  <c r="J4" i="3"/>
  <c r="P4" i="3" s="1"/>
  <c r="J5" i="3"/>
  <c r="P5" i="3" s="1"/>
  <c r="E285" i="2"/>
  <c r="O285" i="2" s="1"/>
  <c r="F288" i="2"/>
  <c r="F285" i="2"/>
  <c r="E286" i="2"/>
  <c r="O286" i="2" s="1"/>
  <c r="F284" i="2"/>
  <c r="F286" i="2"/>
  <c r="E291" i="2"/>
  <c r="G288" i="2"/>
  <c r="O288" i="2" s="1"/>
  <c r="I290" i="2"/>
  <c r="D283" i="2"/>
  <c r="G283" i="2" s="1"/>
  <c r="D282" i="2"/>
  <c r="G282" i="2" s="1"/>
  <c r="D281" i="2"/>
  <c r="E281" i="2" s="1"/>
  <c r="D280" i="2"/>
  <c r="G280" i="2" s="1"/>
  <c r="D279" i="2"/>
  <c r="E279" i="2" s="1"/>
  <c r="D278" i="2"/>
  <c r="G278" i="2" s="1"/>
  <c r="D277" i="2"/>
  <c r="F277" i="2" s="1"/>
  <c r="D276" i="2"/>
  <c r="E276" i="2" s="1"/>
  <c r="D275" i="2"/>
  <c r="E275" i="2" s="1"/>
  <c r="D217" i="2"/>
  <c r="E217" i="2" s="1"/>
  <c r="D216" i="2"/>
  <c r="E216" i="2" s="1"/>
  <c r="D215" i="2"/>
  <c r="G215" i="2" s="1"/>
  <c r="D214" i="2"/>
  <c r="E214" i="2" s="1"/>
  <c r="D213" i="2"/>
  <c r="F213" i="2" s="1"/>
  <c r="D212" i="2"/>
  <c r="F212" i="2" s="1"/>
  <c r="D211" i="2"/>
  <c r="G211" i="2" s="1"/>
  <c r="D210" i="2"/>
  <c r="G210" i="2" s="1"/>
  <c r="D209" i="2"/>
  <c r="G209" i="2" s="1"/>
  <c r="D274" i="2"/>
  <c r="E274" i="2" s="1"/>
  <c r="D273" i="2"/>
  <c r="E273" i="2" s="1"/>
  <c r="D272" i="2"/>
  <c r="E272" i="2" s="1"/>
  <c r="D271" i="2"/>
  <c r="E271" i="2" s="1"/>
  <c r="D270" i="2"/>
  <c r="E270" i="2" s="1"/>
  <c r="D269" i="2"/>
  <c r="E269" i="2" s="1"/>
  <c r="D268" i="2"/>
  <c r="E268" i="2" s="1"/>
  <c r="K8" i="3" l="1"/>
  <c r="O284" i="2"/>
  <c r="L9" i="3"/>
  <c r="J9" i="3"/>
  <c r="P9" i="3" s="1"/>
  <c r="H9" i="3"/>
  <c r="I9" i="3"/>
  <c r="O9" i="3"/>
  <c r="M9" i="3"/>
  <c r="J284" i="2"/>
  <c r="P284" i="2" s="1"/>
  <c r="L7" i="3"/>
  <c r="O7" i="3"/>
  <c r="H7" i="3"/>
  <c r="I7" i="3"/>
  <c r="O289" i="2"/>
  <c r="J289" i="2"/>
  <c r="P289" i="2" s="1"/>
  <c r="H289" i="2"/>
  <c r="K289" i="2"/>
  <c r="M289" i="2"/>
  <c r="I289" i="2"/>
  <c r="L289" i="2"/>
  <c r="I8" i="3"/>
  <c r="M8" i="3"/>
  <c r="H8" i="3"/>
  <c r="L8" i="3"/>
  <c r="L290" i="2"/>
  <c r="M290" i="2"/>
  <c r="O287" i="2"/>
  <c r="H288" i="2"/>
  <c r="K287" i="2"/>
  <c r="J287" i="2"/>
  <c r="P287" i="2" s="1"/>
  <c r="H290" i="2"/>
  <c r="O290" i="2"/>
  <c r="K290" i="2"/>
  <c r="M287" i="2"/>
  <c r="I287" i="2"/>
  <c r="H287" i="2"/>
  <c r="H284" i="2"/>
  <c r="M284" i="2"/>
  <c r="I288" i="2"/>
  <c r="K288" i="2"/>
  <c r="L284" i="2"/>
  <c r="I284" i="2"/>
  <c r="L286" i="2"/>
  <c r="J288" i="2"/>
  <c r="P288" i="2" s="1"/>
  <c r="O291" i="2"/>
  <c r="I6" i="3"/>
  <c r="O6" i="3"/>
  <c r="J6" i="3"/>
  <c r="P6" i="3" s="1"/>
  <c r="M6" i="3"/>
  <c r="H6" i="3"/>
  <c r="L6" i="3"/>
  <c r="M286" i="2"/>
  <c r="I286" i="2"/>
  <c r="J291" i="2"/>
  <c r="P291" i="2" s="1"/>
  <c r="I291" i="2"/>
  <c r="J285" i="2"/>
  <c r="P285" i="2" s="1"/>
  <c r="M288" i="2"/>
  <c r="L288" i="2"/>
  <c r="M285" i="2"/>
  <c r="J286" i="2"/>
  <c r="P286" i="2" s="1"/>
  <c r="L285" i="2"/>
  <c r="H286" i="2"/>
  <c r="K286" i="2"/>
  <c r="M291" i="2"/>
  <c r="K291" i="2"/>
  <c r="L291" i="2"/>
  <c r="H291" i="2"/>
  <c r="I285" i="2"/>
  <c r="H285" i="2"/>
  <c r="K285" i="2"/>
  <c r="F214" i="2"/>
  <c r="F217" i="2"/>
  <c r="E283" i="2"/>
  <c r="F215" i="2"/>
  <c r="E215" i="2"/>
  <c r="J215" i="2" s="1"/>
  <c r="P215" i="2" s="1"/>
  <c r="G277" i="2"/>
  <c r="G216" i="2"/>
  <c r="L216" i="2" s="1"/>
  <c r="F216" i="2"/>
  <c r="G212" i="2"/>
  <c r="F281" i="2"/>
  <c r="E280" i="2"/>
  <c r="E282" i="2"/>
  <c r="E278" i="2"/>
  <c r="E277" i="2"/>
  <c r="F276" i="2"/>
  <c r="F275" i="2"/>
  <c r="E209" i="2"/>
  <c r="E212" i="2"/>
  <c r="G213" i="2"/>
  <c r="G217" i="2"/>
  <c r="L217" i="2" s="1"/>
  <c r="G275" i="2"/>
  <c r="G276" i="2"/>
  <c r="F279" i="2"/>
  <c r="F280" i="2"/>
  <c r="G281" i="2"/>
  <c r="F282" i="2"/>
  <c r="F283" i="2"/>
  <c r="E210" i="2"/>
  <c r="E213" i="2"/>
  <c r="G214" i="2"/>
  <c r="H214" i="2" s="1"/>
  <c r="F278" i="2"/>
  <c r="G279" i="2"/>
  <c r="E211" i="2"/>
  <c r="K211" i="2" s="1"/>
  <c r="F209" i="2"/>
  <c r="F210" i="2"/>
  <c r="F211" i="2"/>
  <c r="F268" i="2"/>
  <c r="G268" i="2" s="1"/>
  <c r="F269" i="2"/>
  <c r="F270" i="2"/>
  <c r="G270" i="2" s="1"/>
  <c r="F271" i="2"/>
  <c r="F272" i="2"/>
  <c r="G272" i="2" s="1"/>
  <c r="F273" i="2"/>
  <c r="G273" i="2" s="1"/>
  <c r="F274" i="2"/>
  <c r="G274" i="2" s="1"/>
  <c r="O214" i="2" l="1"/>
  <c r="M215" i="2"/>
  <c r="L214" i="2"/>
  <c r="H216" i="2"/>
  <c r="K216" i="2"/>
  <c r="O280" i="2"/>
  <c r="K282" i="2"/>
  <c r="J216" i="2"/>
  <c r="P216" i="2" s="1"/>
  <c r="M216" i="2"/>
  <c r="I283" i="2"/>
  <c r="I215" i="2"/>
  <c r="J280" i="2"/>
  <c r="P280" i="2" s="1"/>
  <c r="J283" i="2"/>
  <c r="P283" i="2" s="1"/>
  <c r="I216" i="2"/>
  <c r="L276" i="2"/>
  <c r="O216" i="2"/>
  <c r="I278" i="2"/>
  <c r="M212" i="2"/>
  <c r="K215" i="2"/>
  <c r="I212" i="2"/>
  <c r="K276" i="2"/>
  <c r="K275" i="2"/>
  <c r="H277" i="2"/>
  <c r="O281" i="2"/>
  <c r="H215" i="2"/>
  <c r="O277" i="2"/>
  <c r="K213" i="2"/>
  <c r="O212" i="2"/>
  <c r="H211" i="2"/>
  <c r="J278" i="2"/>
  <c r="P278" i="2" s="1"/>
  <c r="I280" i="2"/>
  <c r="J277" i="2"/>
  <c r="P277" i="2" s="1"/>
  <c r="M213" i="2"/>
  <c r="O217" i="2"/>
  <c r="L215" i="2"/>
  <c r="J212" i="2"/>
  <c r="P212" i="2" s="1"/>
  <c r="M211" i="2"/>
  <c r="I277" i="2"/>
  <c r="K277" i="2"/>
  <c r="J213" i="2"/>
  <c r="P213" i="2" s="1"/>
  <c r="O215" i="2"/>
  <c r="J211" i="2"/>
  <c r="P211" i="2" s="1"/>
  <c r="K280" i="2"/>
  <c r="H283" i="2"/>
  <c r="H280" i="2"/>
  <c r="K278" i="2"/>
  <c r="O278" i="2"/>
  <c r="H276" i="2"/>
  <c r="I276" i="2"/>
  <c r="O276" i="2"/>
  <c r="I217" i="2"/>
  <c r="K217" i="2"/>
  <c r="H282" i="2"/>
  <c r="I282" i="2"/>
  <c r="K281" i="2"/>
  <c r="H281" i="2"/>
  <c r="M214" i="2"/>
  <c r="J281" i="2"/>
  <c r="P281" i="2" s="1"/>
  <c r="H278" i="2"/>
  <c r="O283" i="2"/>
  <c r="K214" i="2"/>
  <c r="O282" i="2"/>
  <c r="K279" i="2"/>
  <c r="H279" i="2"/>
  <c r="I214" i="2"/>
  <c r="M217" i="2"/>
  <c r="H217" i="2"/>
  <c r="O279" i="2"/>
  <c r="I281" i="2"/>
  <c r="H213" i="2"/>
  <c r="J214" i="2"/>
  <c r="P214" i="2" s="1"/>
  <c r="J217" i="2"/>
  <c r="P217" i="2" s="1"/>
  <c r="I279" i="2"/>
  <c r="J279" i="2"/>
  <c r="P279" i="2" s="1"/>
  <c r="J282" i="2"/>
  <c r="P282" i="2" s="1"/>
  <c r="I275" i="2"/>
  <c r="J275" i="2"/>
  <c r="P275" i="2" s="1"/>
  <c r="O275" i="2"/>
  <c r="H275" i="2"/>
  <c r="J276" i="2"/>
  <c r="P276" i="2" s="1"/>
  <c r="G271" i="2"/>
  <c r="M271" i="2" s="1"/>
  <c r="G269" i="2"/>
  <c r="L269" i="2" s="1"/>
  <c r="K212" i="2"/>
  <c r="L212" i="2"/>
  <c r="H212" i="2"/>
  <c r="K210" i="2"/>
  <c r="O210" i="2"/>
  <c r="J210" i="2"/>
  <c r="P210" i="2" s="1"/>
  <c r="M210" i="2"/>
  <c r="I210" i="2"/>
  <c r="L210" i="2"/>
  <c r="H210" i="2"/>
  <c r="K209" i="2"/>
  <c r="O209" i="2"/>
  <c r="J209" i="2"/>
  <c r="P209" i="2" s="1"/>
  <c r="M209" i="2"/>
  <c r="I209" i="2"/>
  <c r="L209" i="2"/>
  <c r="H209" i="2"/>
  <c r="L211" i="2"/>
  <c r="O211" i="2"/>
  <c r="I211" i="2"/>
  <c r="L213" i="2"/>
  <c r="O213" i="2"/>
  <c r="I213" i="2"/>
  <c r="K272" i="2"/>
  <c r="M272" i="2"/>
  <c r="I272" i="2"/>
  <c r="O272" i="2"/>
  <c r="J272" i="2"/>
  <c r="P272" i="2" s="1"/>
  <c r="L272" i="2"/>
  <c r="H272" i="2"/>
  <c r="K268" i="2"/>
  <c r="M268" i="2"/>
  <c r="O268" i="2"/>
  <c r="J268" i="2"/>
  <c r="P268" i="2" s="1"/>
  <c r="I268" i="2"/>
  <c r="L268" i="2"/>
  <c r="H268" i="2"/>
  <c r="K270" i="2"/>
  <c r="L270" i="2"/>
  <c r="H270" i="2"/>
  <c r="O270" i="2"/>
  <c r="J270" i="2"/>
  <c r="P270" i="2" s="1"/>
  <c r="M270" i="2"/>
  <c r="I270" i="2"/>
  <c r="K273" i="2"/>
  <c r="M273" i="2"/>
  <c r="I273" i="2"/>
  <c r="L273" i="2"/>
  <c r="O273" i="2"/>
  <c r="J273" i="2"/>
  <c r="P273" i="2" s="1"/>
  <c r="H273" i="2"/>
  <c r="K274" i="2"/>
  <c r="H274" i="2"/>
  <c r="O274" i="2"/>
  <c r="J274" i="2"/>
  <c r="P274" i="2" s="1"/>
  <c r="M274" i="2"/>
  <c r="I274" i="2"/>
  <c r="L274" i="2"/>
  <c r="K271" i="2"/>
  <c r="M269" i="2"/>
  <c r="I269" i="2" l="1"/>
  <c r="O271" i="2"/>
  <c r="H271" i="2"/>
  <c r="I271" i="2"/>
  <c r="L271" i="2"/>
  <c r="J271" i="2"/>
  <c r="P271" i="2" s="1"/>
  <c r="O269" i="2"/>
  <c r="H269" i="2"/>
  <c r="K269" i="2"/>
  <c r="J269" i="2"/>
  <c r="P269" i="2" s="1"/>
  <c r="D267" i="2" l="1"/>
  <c r="D266" i="2"/>
  <c r="D265" i="2"/>
  <c r="E265" i="2" s="1"/>
  <c r="D264" i="2"/>
  <c r="D263" i="2"/>
  <c r="D262" i="2"/>
  <c r="F262" i="2" s="1"/>
  <c r="D261" i="2"/>
  <c r="E261" i="2" s="1"/>
  <c r="D260" i="2"/>
  <c r="G260" i="2" s="1"/>
  <c r="D259" i="2"/>
  <c r="G259" i="2" s="1"/>
  <c r="D258" i="2"/>
  <c r="F258" i="2" s="1"/>
  <c r="D257" i="2"/>
  <c r="G257" i="2" s="1"/>
  <c r="D256" i="2"/>
  <c r="E256" i="2" s="1"/>
  <c r="F266" i="2" l="1"/>
  <c r="E266" i="2"/>
  <c r="G263" i="2"/>
  <c r="E263" i="2"/>
  <c r="G267" i="2"/>
  <c r="E267" i="2"/>
  <c r="F264" i="2"/>
  <c r="E264" i="2"/>
  <c r="G264" i="2"/>
  <c r="F267" i="2"/>
  <c r="I267" i="2" s="1"/>
  <c r="G266" i="2"/>
  <c r="F265" i="2"/>
  <c r="P265" i="2" s="1"/>
  <c r="G265" i="2"/>
  <c r="F263" i="2"/>
  <c r="G262" i="2"/>
  <c r="E262" i="2"/>
  <c r="P262" i="2" s="1"/>
  <c r="G261" i="2"/>
  <c r="F261" i="2"/>
  <c r="P261" i="2" s="1"/>
  <c r="E260" i="2"/>
  <c r="F260" i="2"/>
  <c r="F259" i="2"/>
  <c r="E259" i="2"/>
  <c r="G258" i="2"/>
  <c r="E258" i="2"/>
  <c r="P258" i="2" s="1"/>
  <c r="F256" i="2"/>
  <c r="P256" i="2" s="1"/>
  <c r="G256" i="2"/>
  <c r="E257" i="2"/>
  <c r="F257" i="2"/>
  <c r="J256" i="2"/>
  <c r="H256" i="2" l="1"/>
  <c r="H259" i="2"/>
  <c r="P266" i="2"/>
  <c r="H265" i="2"/>
  <c r="M265" i="2"/>
  <c r="L258" i="2"/>
  <c r="M267" i="2"/>
  <c r="J265" i="2"/>
  <c r="N267" i="2"/>
  <c r="O259" i="2"/>
  <c r="H267" i="2"/>
  <c r="K267" i="2"/>
  <c r="M261" i="2"/>
  <c r="J259" i="2"/>
  <c r="J267" i="2"/>
  <c r="K259" i="2"/>
  <c r="I261" i="2"/>
  <c r="L266" i="2"/>
  <c r="I266" i="2"/>
  <c r="O266" i="2"/>
  <c r="N266" i="2"/>
  <c r="M266" i="2"/>
  <c r="L259" i="2"/>
  <c r="M259" i="2"/>
  <c r="K256" i="2"/>
  <c r="I259" i="2"/>
  <c r="N261" i="2"/>
  <c r="H266" i="2"/>
  <c r="K266" i="2"/>
  <c r="J266" i="2"/>
  <c r="P264" i="2"/>
  <c r="L263" i="2"/>
  <c r="M256" i="2"/>
  <c r="I256" i="2"/>
  <c r="H261" i="2"/>
  <c r="L267" i="2"/>
  <c r="O267" i="2"/>
  <c r="J258" i="2"/>
  <c r="H262" i="2"/>
  <c r="I264" i="2"/>
  <c r="J262" i="2"/>
  <c r="O257" i="2"/>
  <c r="M260" i="2"/>
  <c r="K265" i="2"/>
  <c r="O262" i="2"/>
  <c r="P259" i="2"/>
  <c r="L264" i="2"/>
  <c r="K260" i="2"/>
  <c r="L260" i="2"/>
  <c r="H257" i="2"/>
  <c r="O260" i="2"/>
  <c r="H260" i="2"/>
  <c r="L257" i="2"/>
  <c r="M257" i="2"/>
  <c r="K257" i="2"/>
  <c r="N260" i="2"/>
  <c r="N257" i="2"/>
  <c r="H264" i="2"/>
  <c r="K262" i="2"/>
  <c r="N264" i="2"/>
  <c r="J257" i="2"/>
  <c r="O264" i="2"/>
  <c r="M264" i="2"/>
  <c r="J264" i="2"/>
  <c r="J260" i="2"/>
  <c r="M258" i="2"/>
  <c r="I260" i="2"/>
  <c r="O258" i="2"/>
  <c r="I257" i="2"/>
  <c r="L262" i="2"/>
  <c r="K264" i="2"/>
  <c r="I262" i="2"/>
  <c r="N262" i="2"/>
  <c r="M262" i="2"/>
  <c r="J263" i="2"/>
  <c r="P267" i="2"/>
  <c r="I265" i="2"/>
  <c r="L265" i="2"/>
  <c r="O265" i="2"/>
  <c r="N265" i="2"/>
  <c r="M263" i="2"/>
  <c r="O263" i="2"/>
  <c r="H263" i="2"/>
  <c r="P263" i="2"/>
  <c r="N263" i="2"/>
  <c r="K263" i="2"/>
  <c r="I263" i="2"/>
  <c r="O261" i="2"/>
  <c r="J261" i="2"/>
  <c r="L261" i="2"/>
  <c r="K261" i="2"/>
  <c r="P260" i="2"/>
  <c r="N259" i="2"/>
  <c r="N258" i="2"/>
  <c r="I258" i="2"/>
  <c r="H258" i="2"/>
  <c r="K258" i="2"/>
  <c r="O256" i="2"/>
  <c r="N256" i="2"/>
  <c r="L256" i="2"/>
  <c r="P257" i="2"/>
  <c r="D242" i="1" l="1"/>
  <c r="E242" i="1" s="1"/>
  <c r="D241" i="1"/>
  <c r="F241" i="1" s="1"/>
  <c r="D240" i="1"/>
  <c r="D239" i="1"/>
  <c r="D238" i="1"/>
  <c r="G238" i="1" s="1"/>
  <c r="D237" i="1"/>
  <c r="F237" i="1" s="1"/>
  <c r="D255" i="2"/>
  <c r="G255" i="2" s="1"/>
  <c r="O255" i="2" s="1"/>
  <c r="D254" i="2"/>
  <c r="F254" i="2" s="1"/>
  <c r="D253" i="2"/>
  <c r="G253" i="2" s="1"/>
  <c r="O253" i="2" s="1"/>
  <c r="D252" i="2"/>
  <c r="G252" i="2" s="1"/>
  <c r="O252" i="2" s="1"/>
  <c r="D251" i="2"/>
  <c r="F251" i="2" s="1"/>
  <c r="D250" i="2"/>
  <c r="E250" i="2" s="1"/>
  <c r="F236" i="1"/>
  <c r="D236" i="1"/>
  <c r="E236" i="1" s="1"/>
  <c r="G235" i="1"/>
  <c r="D235" i="1"/>
  <c r="E235" i="1" s="1"/>
  <c r="D234" i="1"/>
  <c r="E234" i="1" s="1"/>
  <c r="D233" i="1"/>
  <c r="E233" i="1" s="1"/>
  <c r="D232" i="1"/>
  <c r="E232" i="1" s="1"/>
  <c r="D231" i="1"/>
  <c r="D230" i="1"/>
  <c r="D229" i="1"/>
  <c r="E229" i="1" s="1"/>
  <c r="F228" i="1"/>
  <c r="D228" i="1"/>
  <c r="D227" i="1"/>
  <c r="F227" i="1" s="1"/>
  <c r="D226" i="1"/>
  <c r="E226" i="1" s="1"/>
  <c r="D225" i="1"/>
  <c r="E225" i="1" s="1"/>
  <c r="D224" i="1"/>
  <c r="G223" i="1"/>
  <c r="D223" i="1"/>
  <c r="E223" i="1" s="1"/>
  <c r="D222" i="1"/>
  <c r="E222" i="1" s="1"/>
  <c r="D221" i="1"/>
  <c r="E221" i="1" s="1"/>
  <c r="D236" i="2"/>
  <c r="D235" i="2"/>
  <c r="G235" i="2" s="1"/>
  <c r="D234" i="2"/>
  <c r="G234" i="2" s="1"/>
  <c r="G230" i="1" l="1"/>
  <c r="E230" i="1"/>
  <c r="J236" i="1"/>
  <c r="E228" i="1"/>
  <c r="O228" i="1" s="1"/>
  <c r="G231" i="1"/>
  <c r="E231" i="1"/>
  <c r="G222" i="1"/>
  <c r="G226" i="1"/>
  <c r="O229" i="1"/>
  <c r="N232" i="1"/>
  <c r="E224" i="1"/>
  <c r="G234" i="1"/>
  <c r="G227" i="1"/>
  <c r="E227" i="1"/>
  <c r="O227" i="1" s="1"/>
  <c r="F232" i="1"/>
  <c r="F236" i="2"/>
  <c r="E254" i="2"/>
  <c r="F250" i="2"/>
  <c r="F231" i="1"/>
  <c r="P236" i="1"/>
  <c r="E238" i="1"/>
  <c r="E240" i="1"/>
  <c r="P228" i="1"/>
  <c r="M235" i="1"/>
  <c r="F240" i="1"/>
  <c r="F223" i="1"/>
  <c r="O223" i="1" s="1"/>
  <c r="F224" i="1"/>
  <c r="M224" i="1" s="1"/>
  <c r="J228" i="1"/>
  <c r="P232" i="1"/>
  <c r="F235" i="1"/>
  <c r="K235" i="1" s="1"/>
  <c r="G240" i="1"/>
  <c r="E253" i="2"/>
  <c r="F252" i="2"/>
  <c r="M252" i="2" s="1"/>
  <c r="F255" i="2"/>
  <c r="H255" i="2" s="1"/>
  <c r="E252" i="2"/>
  <c r="F253" i="2"/>
  <c r="M253" i="2" s="1"/>
  <c r="E251" i="2"/>
  <c r="E255" i="2"/>
  <c r="M238" i="1"/>
  <c r="G237" i="1"/>
  <c r="F238" i="1"/>
  <c r="L238" i="1" s="1"/>
  <c r="J238" i="1"/>
  <c r="N238" i="1"/>
  <c r="E239" i="1"/>
  <c r="G241" i="1"/>
  <c r="F242" i="1"/>
  <c r="P242" i="1" s="1"/>
  <c r="F239" i="1"/>
  <c r="G242" i="1"/>
  <c r="E237" i="1"/>
  <c r="K237" i="1" s="1"/>
  <c r="G239" i="1"/>
  <c r="E241" i="1"/>
  <c r="M241" i="1" s="1"/>
  <c r="G236" i="2"/>
  <c r="G250" i="2"/>
  <c r="M250" i="2" s="1"/>
  <c r="G254" i="2"/>
  <c r="M254" i="2" s="1"/>
  <c r="G251" i="2"/>
  <c r="L251" i="2" s="1"/>
  <c r="G221" i="1"/>
  <c r="F221" i="1"/>
  <c r="M221" i="1"/>
  <c r="I228" i="1"/>
  <c r="M232" i="1"/>
  <c r="J235" i="1"/>
  <c r="M236" i="1"/>
  <c r="N228" i="1"/>
  <c r="J232" i="1"/>
  <c r="O235" i="1"/>
  <c r="N236" i="1"/>
  <c r="L223" i="1"/>
  <c r="P223" i="1"/>
  <c r="G224" i="1"/>
  <c r="F225" i="1"/>
  <c r="O225" i="1" s="1"/>
  <c r="L227" i="1"/>
  <c r="G228" i="1"/>
  <c r="K228" i="1"/>
  <c r="F229" i="1"/>
  <c r="M230" i="1"/>
  <c r="L231" i="1"/>
  <c r="G232" i="1"/>
  <c r="K232" i="1"/>
  <c r="O232" i="1"/>
  <c r="F233" i="1"/>
  <c r="J233" i="1" s="1"/>
  <c r="H235" i="1"/>
  <c r="L235" i="1"/>
  <c r="G236" i="1"/>
  <c r="K236" i="1"/>
  <c r="O236" i="1"/>
  <c r="M228" i="1"/>
  <c r="I232" i="1"/>
  <c r="N235" i="1"/>
  <c r="I236" i="1"/>
  <c r="M225" i="1"/>
  <c r="H229" i="1"/>
  <c r="H230" i="1"/>
  <c r="F222" i="1"/>
  <c r="G225" i="1"/>
  <c r="F226" i="1"/>
  <c r="O226" i="1" s="1"/>
  <c r="J226" i="1"/>
  <c r="M227" i="1"/>
  <c r="I227" i="1"/>
  <c r="H228" i="1"/>
  <c r="L228" i="1"/>
  <c r="G229" i="1"/>
  <c r="K229" i="1"/>
  <c r="F230" i="1"/>
  <c r="J230" i="1"/>
  <c r="M231" i="1"/>
  <c r="I231" i="1"/>
  <c r="H232" i="1"/>
  <c r="L232" i="1"/>
  <c r="G233" i="1"/>
  <c r="F234" i="1"/>
  <c r="J234" i="1"/>
  <c r="I235" i="1"/>
  <c r="H236" i="1"/>
  <c r="L236" i="1"/>
  <c r="E235" i="2"/>
  <c r="F235" i="2"/>
  <c r="E234" i="2"/>
  <c r="F234" i="2"/>
  <c r="E236" i="2"/>
  <c r="I236" i="2" s="1"/>
  <c r="D233" i="2"/>
  <c r="F233" i="2" s="1"/>
  <c r="D232" i="2"/>
  <c r="G232" i="2" s="1"/>
  <c r="O232" i="2" s="1"/>
  <c r="D231" i="2"/>
  <c r="G231" i="2" s="1"/>
  <c r="D230" i="2"/>
  <c r="G230" i="2" s="1"/>
  <c r="D229" i="2"/>
  <c r="G229" i="2" s="1"/>
  <c r="D228" i="2"/>
  <c r="G228" i="2" s="1"/>
  <c r="D227" i="2"/>
  <c r="F227" i="2" s="1"/>
  <c r="P226" i="2"/>
  <c r="D226" i="2"/>
  <c r="G226" i="2" s="1"/>
  <c r="D225" i="2"/>
  <c r="F225" i="2" s="1"/>
  <c r="D224" i="2"/>
  <c r="G224" i="2" s="1"/>
  <c r="D223" i="2"/>
  <c r="G223" i="2" s="1"/>
  <c r="D222" i="2"/>
  <c r="F222" i="2" s="1"/>
  <c r="D221" i="2"/>
  <c r="G221" i="2" s="1"/>
  <c r="D220" i="2"/>
  <c r="G220" i="2" s="1"/>
  <c r="D219" i="2"/>
  <c r="D218" i="2"/>
  <c r="D208" i="2"/>
  <c r="D207" i="2"/>
  <c r="D206" i="2"/>
  <c r="D205" i="2"/>
  <c r="D204" i="2"/>
  <c r="D203" i="2"/>
  <c r="D220" i="1"/>
  <c r="D219" i="1"/>
  <c r="D218" i="1"/>
  <c r="G218" i="1" s="1"/>
  <c r="D217" i="1"/>
  <c r="F217" i="1" s="1"/>
  <c r="G217" i="1" s="1"/>
  <c r="L217" i="1" s="1"/>
  <c r="D216" i="1"/>
  <c r="D215" i="1"/>
  <c r="D214" i="1"/>
  <c r="P213" i="1"/>
  <c r="D213" i="1"/>
  <c r="G213" i="1" s="1"/>
  <c r="O213" i="1" s="1"/>
  <c r="D212" i="1"/>
  <c r="F212" i="1" s="1"/>
  <c r="G212" i="1" s="1"/>
  <c r="D211" i="1"/>
  <c r="D210" i="1"/>
  <c r="G210" i="1" s="1"/>
  <c r="J210" i="1" s="1"/>
  <c r="P210" i="1" s="1"/>
  <c r="D209" i="1"/>
  <c r="F209" i="1" s="1"/>
  <c r="D208" i="1"/>
  <c r="D207" i="1"/>
  <c r="F207" i="1" s="1"/>
  <c r="D206" i="1"/>
  <c r="G205" i="1"/>
  <c r="K205" i="1" s="1"/>
  <c r="D205" i="1"/>
  <c r="D204" i="1"/>
  <c r="D203" i="1"/>
  <c r="F203" i="1" s="1"/>
  <c r="G203" i="1" s="1"/>
  <c r="K203" i="1" s="1"/>
  <c r="D202" i="1"/>
  <c r="G202" i="1" s="1"/>
  <c r="I202" i="1" s="1"/>
  <c r="D201" i="1"/>
  <c r="D200" i="1"/>
  <c r="F200" i="1" s="1"/>
  <c r="G200" i="1" s="1"/>
  <c r="D199" i="1"/>
  <c r="D198" i="1"/>
  <c r="D197" i="1"/>
  <c r="F197" i="1" s="1"/>
  <c r="D196" i="1"/>
  <c r="F196" i="1" s="1"/>
  <c r="D195" i="1"/>
  <c r="D194" i="1"/>
  <c r="F194" i="1" s="1"/>
  <c r="D193" i="1"/>
  <c r="F193" i="1" s="1"/>
  <c r="D192" i="1"/>
  <c r="F192" i="1" s="1"/>
  <c r="D191" i="1"/>
  <c r="F191" i="1" s="1"/>
  <c r="K233" i="1" l="1"/>
  <c r="I223" i="1"/>
  <c r="M233" i="1"/>
  <c r="N240" i="1"/>
  <c r="P238" i="1"/>
  <c r="K223" i="1"/>
  <c r="H238" i="1"/>
  <c r="O224" i="1"/>
  <c r="F201" i="1"/>
  <c r="G201" i="1" s="1"/>
  <c r="L233" i="1"/>
  <c r="F198" i="1"/>
  <c r="G198" i="1" s="1"/>
  <c r="O238" i="1"/>
  <c r="K238" i="1"/>
  <c r="H223" i="1"/>
  <c r="N223" i="1"/>
  <c r="J223" i="1"/>
  <c r="L205" i="1"/>
  <c r="G195" i="1"/>
  <c r="F195" i="1"/>
  <c r="O236" i="2"/>
  <c r="I255" i="2"/>
  <c r="J255" i="2"/>
  <c r="P255" i="2" s="1"/>
  <c r="J252" i="2"/>
  <c r="P252" i="2" s="1"/>
  <c r="L255" i="2"/>
  <c r="L253" i="2"/>
  <c r="J253" i="2"/>
  <c r="P253" i="2" s="1"/>
  <c r="M255" i="2"/>
  <c r="K255" i="2"/>
  <c r="K253" i="2"/>
  <c r="I253" i="2"/>
  <c r="H253" i="2"/>
  <c r="F205" i="2"/>
  <c r="G205" i="2"/>
  <c r="E205" i="2"/>
  <c r="G218" i="2"/>
  <c r="E218" i="2"/>
  <c r="F218" i="2"/>
  <c r="L250" i="2"/>
  <c r="G206" i="2"/>
  <c r="E206" i="2"/>
  <c r="G219" i="2"/>
  <c r="E219" i="2"/>
  <c r="F219" i="2"/>
  <c r="H254" i="2"/>
  <c r="G203" i="2"/>
  <c r="E203" i="2"/>
  <c r="F203" i="2"/>
  <c r="G207" i="2"/>
  <c r="E207" i="2"/>
  <c r="J250" i="2"/>
  <c r="P250" i="2" s="1"/>
  <c r="F204" i="2"/>
  <c r="G204" i="2"/>
  <c r="E204" i="2"/>
  <c r="E208" i="2"/>
  <c r="G208" i="2"/>
  <c r="F208" i="2"/>
  <c r="F207" i="2"/>
  <c r="F206" i="2"/>
  <c r="I239" i="1"/>
  <c r="L224" i="1"/>
  <c r="I233" i="1"/>
  <c r="H231" i="1"/>
  <c r="H227" i="1"/>
  <c r="K224" i="1"/>
  <c r="P224" i="1"/>
  <c r="L229" i="1"/>
  <c r="H224" i="1"/>
  <c r="H222" i="1"/>
  <c r="O233" i="1"/>
  <c r="N224" i="1"/>
  <c r="P233" i="1"/>
  <c r="I224" i="1"/>
  <c r="M240" i="1"/>
  <c r="L240" i="1"/>
  <c r="K240" i="1"/>
  <c r="J224" i="1"/>
  <c r="M223" i="1"/>
  <c r="G209" i="1"/>
  <c r="K209" i="1" s="1"/>
  <c r="I229" i="1"/>
  <c r="O237" i="1"/>
  <c r="M229" i="1"/>
  <c r="N233" i="1"/>
  <c r="N229" i="1"/>
  <c r="J240" i="1"/>
  <c r="I237" i="1"/>
  <c r="I240" i="1"/>
  <c r="L237" i="1"/>
  <c r="H240" i="1"/>
  <c r="I238" i="1"/>
  <c r="O240" i="1"/>
  <c r="P235" i="1"/>
  <c r="P240" i="1"/>
  <c r="J254" i="2"/>
  <c r="P254" i="2" s="1"/>
  <c r="O254" i="2"/>
  <c r="K254" i="2"/>
  <c r="I252" i="2"/>
  <c r="L254" i="2"/>
  <c r="K251" i="2"/>
  <c r="J251" i="2"/>
  <c r="P251" i="2" s="1"/>
  <c r="O251" i="2"/>
  <c r="I251" i="2"/>
  <c r="O250" i="2"/>
  <c r="K250" i="2"/>
  <c r="H252" i="2"/>
  <c r="I250" i="2"/>
  <c r="H251" i="2"/>
  <c r="L252" i="2"/>
  <c r="K252" i="2"/>
  <c r="H250" i="2"/>
  <c r="I254" i="2"/>
  <c r="M251" i="2"/>
  <c r="L242" i="1"/>
  <c r="H239" i="1"/>
  <c r="P241" i="1"/>
  <c r="H237" i="1"/>
  <c r="O241" i="1"/>
  <c r="M242" i="1"/>
  <c r="O239" i="1"/>
  <c r="H242" i="1"/>
  <c r="K239" i="1"/>
  <c r="O242" i="1"/>
  <c r="L241" i="1"/>
  <c r="N239" i="1"/>
  <c r="N242" i="1"/>
  <c r="K241" i="1"/>
  <c r="M239" i="1"/>
  <c r="N241" i="1"/>
  <c r="J241" i="1"/>
  <c r="P239" i="1"/>
  <c r="L239" i="1"/>
  <c r="I241" i="1"/>
  <c r="J237" i="1"/>
  <c r="N237" i="1"/>
  <c r="K242" i="1"/>
  <c r="H241" i="1"/>
  <c r="J239" i="1"/>
  <c r="P237" i="1"/>
  <c r="J242" i="1"/>
  <c r="I242" i="1"/>
  <c r="M237" i="1"/>
  <c r="F221" i="2"/>
  <c r="K221" i="2" s="1"/>
  <c r="O234" i="2"/>
  <c r="O235" i="2"/>
  <c r="O234" i="1"/>
  <c r="K234" i="1"/>
  <c r="K226" i="1"/>
  <c r="H234" i="1"/>
  <c r="H226" i="1"/>
  <c r="H221" i="1"/>
  <c r="L221" i="1"/>
  <c r="O221" i="1"/>
  <c r="P222" i="1"/>
  <c r="N234" i="1"/>
  <c r="K225" i="1"/>
  <c r="P229" i="1"/>
  <c r="H225" i="1"/>
  <c r="M234" i="1"/>
  <c r="J229" i="1"/>
  <c r="M226" i="1"/>
  <c r="J225" i="1"/>
  <c r="M222" i="1"/>
  <c r="I225" i="1"/>
  <c r="H233" i="1"/>
  <c r="L225" i="1"/>
  <c r="J221" i="1"/>
  <c r="K230" i="1"/>
  <c r="O230" i="1"/>
  <c r="O222" i="1"/>
  <c r="K222" i="1"/>
  <c r="L230" i="1"/>
  <c r="P234" i="1"/>
  <c r="L222" i="1"/>
  <c r="P225" i="1"/>
  <c r="N225" i="1"/>
  <c r="I221" i="1"/>
  <c r="N226" i="1"/>
  <c r="N231" i="1"/>
  <c r="O231" i="1"/>
  <c r="K231" i="1"/>
  <c r="J231" i="1"/>
  <c r="K227" i="1"/>
  <c r="J227" i="1"/>
  <c r="N227" i="1"/>
  <c r="J222" i="1"/>
  <c r="P230" i="1"/>
  <c r="L226" i="1"/>
  <c r="I234" i="1"/>
  <c r="P231" i="1"/>
  <c r="I230" i="1"/>
  <c r="P227" i="1"/>
  <c r="I226" i="1"/>
  <c r="I222" i="1"/>
  <c r="L234" i="1"/>
  <c r="P226" i="1"/>
  <c r="N222" i="1"/>
  <c r="N221" i="1"/>
  <c r="K221" i="1"/>
  <c r="N230" i="1"/>
  <c r="P221" i="1"/>
  <c r="O226" i="2"/>
  <c r="M226" i="2"/>
  <c r="M223" i="2"/>
  <c r="I223" i="2"/>
  <c r="L223" i="2"/>
  <c r="F224" i="2"/>
  <c r="H224" i="2" s="1"/>
  <c r="F232" i="2"/>
  <c r="K232" i="2" s="1"/>
  <c r="G225" i="2"/>
  <c r="O225" i="2" s="1"/>
  <c r="G233" i="2"/>
  <c r="J233" i="2" s="1"/>
  <c r="P233" i="2" s="1"/>
  <c r="F230" i="2"/>
  <c r="K230" i="2" s="1"/>
  <c r="G222" i="2"/>
  <c r="M222" i="2" s="1"/>
  <c r="G227" i="2"/>
  <c r="M227" i="2" s="1"/>
  <c r="H235" i="2"/>
  <c r="L236" i="2"/>
  <c r="M236" i="2"/>
  <c r="I235" i="2"/>
  <c r="N235" i="2"/>
  <c r="J235" i="2"/>
  <c r="M235" i="2"/>
  <c r="L235" i="2"/>
  <c r="K235" i="2"/>
  <c r="P235" i="2"/>
  <c r="H234" i="2"/>
  <c r="N234" i="2"/>
  <c r="K234" i="2"/>
  <c r="J234" i="2"/>
  <c r="M234" i="2"/>
  <c r="P234" i="2"/>
  <c r="N236" i="2"/>
  <c r="J236" i="2"/>
  <c r="K236" i="2"/>
  <c r="I234" i="2"/>
  <c r="L234" i="2"/>
  <c r="H236" i="2"/>
  <c r="P236" i="2"/>
  <c r="I226" i="2"/>
  <c r="O230" i="2"/>
  <c r="O224" i="2"/>
  <c r="F220" i="2"/>
  <c r="O221" i="2"/>
  <c r="M231" i="2"/>
  <c r="I231" i="2"/>
  <c r="O231" i="2"/>
  <c r="J231" i="2"/>
  <c r="P231" i="2" s="1"/>
  <c r="L231" i="2"/>
  <c r="H231" i="2"/>
  <c r="K231" i="2"/>
  <c r="J223" i="2"/>
  <c r="P223" i="2" s="1"/>
  <c r="O223" i="2"/>
  <c r="K226" i="2"/>
  <c r="F229" i="2"/>
  <c r="K223" i="2"/>
  <c r="L226" i="2"/>
  <c r="F228" i="2"/>
  <c r="H223" i="2"/>
  <c r="H226" i="2"/>
  <c r="F219" i="1"/>
  <c r="G219" i="1" s="1"/>
  <c r="F214" i="1"/>
  <c r="G214" i="1" s="1"/>
  <c r="I213" i="1"/>
  <c r="K213" i="1"/>
  <c r="L212" i="1"/>
  <c r="K212" i="1"/>
  <c r="H212" i="1"/>
  <c r="F211" i="1"/>
  <c r="G211" i="1" s="1"/>
  <c r="L209" i="1"/>
  <c r="F208" i="1"/>
  <c r="G208" i="1" s="1"/>
  <c r="O202" i="1"/>
  <c r="K195" i="1"/>
  <c r="J195" i="1"/>
  <c r="P195" i="1" s="1"/>
  <c r="H195" i="1"/>
  <c r="G193" i="1"/>
  <c r="O193" i="1" s="1"/>
  <c r="G192" i="1"/>
  <c r="M192" i="1" s="1"/>
  <c r="M200" i="1"/>
  <c r="I200" i="1"/>
  <c r="L200" i="1"/>
  <c r="H200" i="1"/>
  <c r="K200" i="1"/>
  <c r="O200" i="1"/>
  <c r="J200" i="1"/>
  <c r="P200" i="1" s="1"/>
  <c r="G196" i="1"/>
  <c r="M218" i="1"/>
  <c r="I218" i="1"/>
  <c r="L218" i="1"/>
  <c r="H218" i="1"/>
  <c r="K218" i="1"/>
  <c r="G191" i="1"/>
  <c r="G194" i="1"/>
  <c r="G197" i="1"/>
  <c r="F199" i="1"/>
  <c r="G199" i="1" s="1"/>
  <c r="O212" i="1"/>
  <c r="J212" i="1"/>
  <c r="P212" i="1" s="1"/>
  <c r="M212" i="1"/>
  <c r="I212" i="1"/>
  <c r="J218" i="1"/>
  <c r="P218" i="1" s="1"/>
  <c r="O203" i="1"/>
  <c r="J203" i="1"/>
  <c r="P203" i="1" s="1"/>
  <c r="M203" i="1"/>
  <c r="I203" i="1"/>
  <c r="G207" i="1"/>
  <c r="L210" i="1"/>
  <c r="H210" i="1"/>
  <c r="K210" i="1"/>
  <c r="O210" i="1"/>
  <c r="L202" i="1"/>
  <c r="H202" i="1"/>
  <c r="K202" i="1"/>
  <c r="H203" i="1"/>
  <c r="F204" i="1"/>
  <c r="G204" i="1" s="1"/>
  <c r="I210" i="1"/>
  <c r="O195" i="1"/>
  <c r="M195" i="1"/>
  <c r="I195" i="1"/>
  <c r="L195" i="1"/>
  <c r="J202" i="1"/>
  <c r="P202" i="1" s="1"/>
  <c r="L203" i="1"/>
  <c r="O205" i="1"/>
  <c r="J205" i="1"/>
  <c r="P205" i="1" s="1"/>
  <c r="M205" i="1"/>
  <c r="H205" i="1"/>
  <c r="F206" i="1"/>
  <c r="G206" i="1" s="1"/>
  <c r="M210" i="1"/>
  <c r="M213" i="1"/>
  <c r="H213" i="1"/>
  <c r="L213" i="1"/>
  <c r="F215" i="1"/>
  <c r="G215" i="1" s="1"/>
  <c r="F216" i="1"/>
  <c r="G216" i="1" s="1"/>
  <c r="K217" i="1"/>
  <c r="O217" i="1"/>
  <c r="J217" i="1"/>
  <c r="P217" i="1" s="1"/>
  <c r="M217" i="1"/>
  <c r="O218" i="1"/>
  <c r="F220" i="1"/>
  <c r="G220" i="1" s="1"/>
  <c r="D190" i="2"/>
  <c r="D189" i="2"/>
  <c r="D188" i="2"/>
  <c r="D187" i="2"/>
  <c r="D186" i="2"/>
  <c r="D185" i="2"/>
  <c r="D184" i="2"/>
  <c r="D183" i="2"/>
  <c r="D182" i="2"/>
  <c r="D181" i="2"/>
  <c r="D180" i="2"/>
  <c r="E180" i="2" s="1"/>
  <c r="D179" i="2"/>
  <c r="F179" i="2" s="1"/>
  <c r="D178" i="2"/>
  <c r="D177" i="2"/>
  <c r="F177" i="2" s="1"/>
  <c r="D176" i="2"/>
  <c r="D175" i="2"/>
  <c r="D174" i="2"/>
  <c r="D173" i="2"/>
  <c r="F173" i="2" s="1"/>
  <c r="D172" i="2"/>
  <c r="E172" i="2" s="1"/>
  <c r="D171" i="2"/>
  <c r="F171" i="2" s="1"/>
  <c r="D170" i="2"/>
  <c r="D169" i="2"/>
  <c r="D168" i="2"/>
  <c r="E168" i="2" s="1"/>
  <c r="D167" i="2"/>
  <c r="F167" i="2" s="1"/>
  <c r="D166" i="2"/>
  <c r="F166" i="2" s="1"/>
  <c r="D165" i="2"/>
  <c r="D164" i="2"/>
  <c r="F164" i="2" s="1"/>
  <c r="D163" i="2"/>
  <c r="F163" i="2" s="1"/>
  <c r="D162" i="2"/>
  <c r="D161" i="2"/>
  <c r="F161" i="2" s="1"/>
  <c r="D160" i="2"/>
  <c r="D159" i="2"/>
  <c r="D158" i="2"/>
  <c r="D157" i="2"/>
  <c r="D156" i="2"/>
  <c r="E156" i="2" s="1"/>
  <c r="D155" i="2"/>
  <c r="E155" i="2" s="1"/>
  <c r="D154" i="2"/>
  <c r="D153" i="2"/>
  <c r="F153" i="2" s="1"/>
  <c r="D152" i="2"/>
  <c r="E152" i="2" s="1"/>
  <c r="D151" i="2"/>
  <c r="D150" i="2"/>
  <c r="D149" i="2"/>
  <c r="D148" i="2"/>
  <c r="E148" i="2" s="1"/>
  <c r="D147" i="2"/>
  <c r="E147" i="2" s="1"/>
  <c r="D146" i="2"/>
  <c r="D145" i="2"/>
  <c r="F145" i="2" s="1"/>
  <c r="D144" i="2"/>
  <c r="E144" i="2" s="1"/>
  <c r="D143" i="2"/>
  <c r="D142" i="2"/>
  <c r="D141" i="2"/>
  <c r="D140" i="2"/>
  <c r="E140" i="2" s="1"/>
  <c r="D139" i="2"/>
  <c r="E139" i="2" s="1"/>
  <c r="D138" i="2"/>
  <c r="D137" i="2"/>
  <c r="F137" i="2" s="1"/>
  <c r="D136" i="2"/>
  <c r="E136" i="2" s="1"/>
  <c r="D135" i="2"/>
  <c r="D134" i="2"/>
  <c r="D133" i="2"/>
  <c r="D132" i="2"/>
  <c r="E132" i="2" s="1"/>
  <c r="D131" i="2"/>
  <c r="E131" i="2" s="1"/>
  <c r="D130" i="2"/>
  <c r="G130" i="2" s="1"/>
  <c r="K130" i="2" s="1"/>
  <c r="D129" i="2"/>
  <c r="G129" i="2" s="1"/>
  <c r="D128" i="2"/>
  <c r="G128" i="2" s="1"/>
  <c r="D127" i="2"/>
  <c r="G127" i="2" s="1"/>
  <c r="D126" i="2"/>
  <c r="G126" i="2" s="1"/>
  <c r="D125" i="2"/>
  <c r="G125" i="2" s="1"/>
  <c r="D124" i="2"/>
  <c r="G124" i="2" s="1"/>
  <c r="M124" i="2" s="1"/>
  <c r="D123" i="2"/>
  <c r="G123" i="2" s="1"/>
  <c r="D122" i="2"/>
  <c r="G122" i="2" s="1"/>
  <c r="D121" i="2"/>
  <c r="G121" i="2" s="1"/>
  <c r="D120" i="2"/>
  <c r="G120" i="2" s="1"/>
  <c r="J120" i="2" s="1"/>
  <c r="D119" i="2"/>
  <c r="G119" i="2" s="1"/>
  <c r="D118" i="2"/>
  <c r="G118" i="2" s="1"/>
  <c r="D117" i="2"/>
  <c r="G117" i="2" s="1"/>
  <c r="D116" i="2"/>
  <c r="G116" i="2" s="1"/>
  <c r="O116" i="2" s="1"/>
  <c r="D115" i="2"/>
  <c r="G115" i="2" s="1"/>
  <c r="D114" i="2"/>
  <c r="G114" i="2" s="1"/>
  <c r="D113" i="2"/>
  <c r="G113" i="2" s="1"/>
  <c r="D112" i="2"/>
  <c r="G112" i="2" s="1"/>
  <c r="J112" i="2" s="1"/>
  <c r="D111" i="2"/>
  <c r="G111" i="2" s="1"/>
  <c r="H111" i="2" s="1"/>
  <c r="D110" i="2"/>
  <c r="G110" i="2" s="1"/>
  <c r="D109" i="2"/>
  <c r="G109" i="2" s="1"/>
  <c r="K109" i="2" s="1"/>
  <c r="D108" i="2"/>
  <c r="G108" i="2" s="1"/>
  <c r="D107" i="2"/>
  <c r="G107" i="2" s="1"/>
  <c r="D106" i="2"/>
  <c r="G106" i="2" s="1"/>
  <c r="O106" i="2" s="1"/>
  <c r="D105" i="2"/>
  <c r="G105" i="2" s="1"/>
  <c r="D104" i="2"/>
  <c r="G104" i="2" s="1"/>
  <c r="J104" i="2" s="1"/>
  <c r="D103" i="2"/>
  <c r="G103" i="2" s="1"/>
  <c r="D102" i="2"/>
  <c r="G102" i="2" s="1"/>
  <c r="D101" i="2"/>
  <c r="G101" i="2" s="1"/>
  <c r="D100" i="2"/>
  <c r="G100" i="2" s="1"/>
  <c r="O100" i="2" s="1"/>
  <c r="D99" i="2"/>
  <c r="G99" i="2" s="1"/>
  <c r="L99" i="2" s="1"/>
  <c r="D98" i="2"/>
  <c r="G98" i="2" s="1"/>
  <c r="L98" i="2" s="1"/>
  <c r="D97" i="2"/>
  <c r="G97" i="2" s="1"/>
  <c r="D96" i="2"/>
  <c r="G96" i="2" s="1"/>
  <c r="L96" i="2" s="1"/>
  <c r="D95" i="2"/>
  <c r="G95" i="2" s="1"/>
  <c r="K95" i="2" s="1"/>
  <c r="D94" i="2"/>
  <c r="G94" i="2" s="1"/>
  <c r="L94" i="2" s="1"/>
  <c r="D93" i="2"/>
  <c r="G93" i="2" s="1"/>
  <c r="D92" i="2"/>
  <c r="G92" i="2" s="1"/>
  <c r="O92" i="2" s="1"/>
  <c r="D91" i="2"/>
  <c r="G91" i="2" s="1"/>
  <c r="O91" i="2" s="1"/>
  <c r="D90" i="2"/>
  <c r="G90" i="2" s="1"/>
  <c r="J90" i="2" s="1"/>
  <c r="D89" i="2"/>
  <c r="G89" i="2" s="1"/>
  <c r="D88" i="2"/>
  <c r="D87" i="2"/>
  <c r="G87" i="2" s="1"/>
  <c r="D86" i="2"/>
  <c r="J86" i="2" s="1"/>
  <c r="D85" i="2"/>
  <c r="J85" i="2" s="1"/>
  <c r="D84" i="2"/>
  <c r="O84" i="2" s="1"/>
  <c r="D83" i="2"/>
  <c r="G83" i="2" s="1"/>
  <c r="D82" i="2"/>
  <c r="G82" i="2" s="1"/>
  <c r="D81" i="2"/>
  <c r="I81" i="2" s="1"/>
  <c r="P81" i="2" s="1"/>
  <c r="D80" i="2"/>
  <c r="G80" i="2" s="1"/>
  <c r="D79" i="2"/>
  <c r="J79" i="2" s="1"/>
  <c r="D78" i="2"/>
  <c r="K78" i="2" s="1"/>
  <c r="D77" i="2"/>
  <c r="J77" i="2" s="1"/>
  <c r="D76" i="2"/>
  <c r="D75" i="2"/>
  <c r="J75" i="2" s="1"/>
  <c r="D74" i="2"/>
  <c r="O74" i="2" s="1"/>
  <c r="D73" i="2"/>
  <c r="O73" i="2" s="1"/>
  <c r="D72" i="2"/>
  <c r="D71" i="2"/>
  <c r="J71" i="2" s="1"/>
  <c r="D70" i="2"/>
  <c r="O70" i="2" s="1"/>
  <c r="D69" i="2"/>
  <c r="J69" i="2" s="1"/>
  <c r="D68" i="2"/>
  <c r="D67" i="2"/>
  <c r="J67" i="2" s="1"/>
  <c r="D66" i="2"/>
  <c r="O66" i="2" s="1"/>
  <c r="D65" i="2"/>
  <c r="O65" i="2" s="1"/>
  <c r="D64" i="2"/>
  <c r="G64" i="2" s="1"/>
  <c r="D63" i="2"/>
  <c r="J63" i="2" s="1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F19" i="2" s="1"/>
  <c r="D18" i="2"/>
  <c r="F18" i="2" s="1"/>
  <c r="G18" i="2" s="1"/>
  <c r="D17" i="2"/>
  <c r="F17" i="2" s="1"/>
  <c r="D16" i="2"/>
  <c r="F16" i="2" s="1"/>
  <c r="G16" i="2" s="1"/>
  <c r="D15" i="2"/>
  <c r="F15" i="2" s="1"/>
  <c r="D14" i="2"/>
  <c r="D13" i="2"/>
  <c r="F13" i="2" s="1"/>
  <c r="D12" i="2"/>
  <c r="F12" i="2" s="1"/>
  <c r="D11" i="2"/>
  <c r="F11" i="2" s="1"/>
  <c r="D10" i="2"/>
  <c r="D9" i="2"/>
  <c r="F9" i="2" s="1"/>
  <c r="G9" i="2" s="1"/>
  <c r="D8" i="2"/>
  <c r="D7" i="2"/>
  <c r="F7" i="2" s="1"/>
  <c r="G7" i="2" s="1"/>
  <c r="D6" i="2"/>
  <c r="D5" i="2"/>
  <c r="F5" i="2" s="1"/>
  <c r="G5" i="2" s="1"/>
  <c r="D4" i="2"/>
  <c r="H198" i="1" l="1"/>
  <c r="M198" i="1"/>
  <c r="I198" i="1"/>
  <c r="O198" i="1"/>
  <c r="L198" i="1"/>
  <c r="K198" i="1"/>
  <c r="J198" i="1"/>
  <c r="P198" i="1" s="1"/>
  <c r="K201" i="1"/>
  <c r="O201" i="1"/>
  <c r="M201" i="1"/>
  <c r="H201" i="1"/>
  <c r="J201" i="1"/>
  <c r="P201" i="1" s="1"/>
  <c r="I201" i="1"/>
  <c r="L201" i="1"/>
  <c r="H232" i="2"/>
  <c r="L232" i="2"/>
  <c r="I209" i="1"/>
  <c r="M209" i="1"/>
  <c r="J209" i="1"/>
  <c r="P209" i="1" s="1"/>
  <c r="J232" i="2"/>
  <c r="P232" i="2" s="1"/>
  <c r="O209" i="1"/>
  <c r="M232" i="2"/>
  <c r="H209" i="1"/>
  <c r="I232" i="2"/>
  <c r="I192" i="1"/>
  <c r="E183" i="2"/>
  <c r="H183" i="2" s="1"/>
  <c r="O183" i="2"/>
  <c r="E184" i="2"/>
  <c r="H184" i="2" s="1"/>
  <c r="O184" i="2"/>
  <c r="G188" i="2"/>
  <c r="E181" i="2"/>
  <c r="O181" i="2" s="1"/>
  <c r="E189" i="2"/>
  <c r="O189" i="2" s="1"/>
  <c r="G182" i="2"/>
  <c r="E186" i="2"/>
  <c r="L186" i="2" s="1"/>
  <c r="O186" i="2"/>
  <c r="E190" i="2"/>
  <c r="O190" i="2" s="1"/>
  <c r="H227" i="2"/>
  <c r="O227" i="2"/>
  <c r="L227" i="2"/>
  <c r="J227" i="2"/>
  <c r="P227" i="2" s="1"/>
  <c r="I221" i="2"/>
  <c r="H222" i="2"/>
  <c r="K222" i="2"/>
  <c r="J221" i="2"/>
  <c r="P221" i="2" s="1"/>
  <c r="F38" i="2"/>
  <c r="J38" i="2" s="1"/>
  <c r="G38" i="2"/>
  <c r="O54" i="2"/>
  <c r="I54" i="2"/>
  <c r="P54" i="2" s="1"/>
  <c r="L54" i="2"/>
  <c r="H54" i="2"/>
  <c r="K54" i="2"/>
  <c r="J54" i="2"/>
  <c r="G54" i="2"/>
  <c r="G35" i="2"/>
  <c r="F35" i="2"/>
  <c r="J35" i="2" s="1"/>
  <c r="J222" i="2"/>
  <c r="P222" i="2" s="1"/>
  <c r="F24" i="2"/>
  <c r="O24" i="2" s="1"/>
  <c r="G36" i="2"/>
  <c r="F36" i="2"/>
  <c r="K36" i="2" s="1"/>
  <c r="G48" i="2"/>
  <c r="F48" i="2"/>
  <c r="I48" i="2" s="1"/>
  <c r="P48" i="2" s="1"/>
  <c r="L221" i="2"/>
  <c r="I227" i="2"/>
  <c r="I222" i="2"/>
  <c r="O222" i="2"/>
  <c r="F22" i="2"/>
  <c r="L22" i="2" s="1"/>
  <c r="F26" i="2"/>
  <c r="I26" i="2" s="1"/>
  <c r="P26" i="2" s="1"/>
  <c r="F30" i="2"/>
  <c r="H30" i="2" s="1"/>
  <c r="G30" i="2"/>
  <c r="F34" i="2"/>
  <c r="I34" i="2" s="1"/>
  <c r="P34" i="2" s="1"/>
  <c r="G34" i="2"/>
  <c r="F42" i="2"/>
  <c r="J42" i="2" s="1"/>
  <c r="G42" i="2"/>
  <c r="F46" i="2"/>
  <c r="H46" i="2" s="1"/>
  <c r="G46" i="2"/>
  <c r="F50" i="2"/>
  <c r="I50" i="2" s="1"/>
  <c r="P50" i="2" s="1"/>
  <c r="G50" i="2"/>
  <c r="L58" i="2"/>
  <c r="H58" i="2"/>
  <c r="K58" i="2"/>
  <c r="J58" i="2"/>
  <c r="O58" i="2"/>
  <c r="I58" i="2"/>
  <c r="P58" i="2" s="1"/>
  <c r="G58" i="2"/>
  <c r="G23" i="2"/>
  <c r="F23" i="2"/>
  <c r="O23" i="2" s="1"/>
  <c r="G27" i="2"/>
  <c r="F27" i="2"/>
  <c r="O27" i="2" s="1"/>
  <c r="H27" i="2"/>
  <c r="F31" i="2"/>
  <c r="J31" i="2" s="1"/>
  <c r="G31" i="2"/>
  <c r="F39" i="2"/>
  <c r="L39" i="2" s="1"/>
  <c r="G39" i="2"/>
  <c r="G43" i="2"/>
  <c r="F43" i="2"/>
  <c r="H43" i="2" s="1"/>
  <c r="F47" i="2"/>
  <c r="J47" i="2" s="1"/>
  <c r="G47" i="2"/>
  <c r="G51" i="2"/>
  <c r="F51" i="2"/>
  <c r="I51" i="2" s="1"/>
  <c r="P51" i="2" s="1"/>
  <c r="J55" i="2"/>
  <c r="O55" i="2"/>
  <c r="I55" i="2"/>
  <c r="P55" i="2" s="1"/>
  <c r="L55" i="2"/>
  <c r="H55" i="2"/>
  <c r="G55" i="2"/>
  <c r="K55" i="2"/>
  <c r="J59" i="2"/>
  <c r="O59" i="2"/>
  <c r="I59" i="2"/>
  <c r="P59" i="2" s="1"/>
  <c r="K59" i="2"/>
  <c r="L59" i="2"/>
  <c r="H59" i="2"/>
  <c r="G59" i="2"/>
  <c r="H221" i="2"/>
  <c r="M221" i="2"/>
  <c r="L222" i="2"/>
  <c r="G28" i="2"/>
  <c r="F28" i="2"/>
  <c r="L28" i="2" s="1"/>
  <c r="G32" i="2"/>
  <c r="F32" i="2"/>
  <c r="L32" i="2" s="1"/>
  <c r="G40" i="2"/>
  <c r="F40" i="2"/>
  <c r="J40" i="2" s="1"/>
  <c r="G44" i="2"/>
  <c r="F44" i="2"/>
  <c r="K44" i="2" s="1"/>
  <c r="G52" i="2"/>
  <c r="F52" i="2"/>
  <c r="H52" i="2" s="1"/>
  <c r="L56" i="2"/>
  <c r="H56" i="2"/>
  <c r="G56" i="2"/>
  <c r="K56" i="2"/>
  <c r="J56" i="2"/>
  <c r="O56" i="2"/>
  <c r="I56" i="2"/>
  <c r="P56" i="2" s="1"/>
  <c r="F21" i="2"/>
  <c r="J21" i="2" s="1"/>
  <c r="G25" i="2"/>
  <c r="F25" i="2"/>
  <c r="K25" i="2" s="1"/>
  <c r="F29" i="2"/>
  <c r="H29" i="2" s="1"/>
  <c r="G29" i="2"/>
  <c r="G33" i="2"/>
  <c r="F33" i="2"/>
  <c r="J33" i="2" s="1"/>
  <c r="G37" i="2"/>
  <c r="F37" i="2"/>
  <c r="J37" i="2" s="1"/>
  <c r="G41" i="2"/>
  <c r="F41" i="2"/>
  <c r="J41" i="2" s="1"/>
  <c r="G45" i="2"/>
  <c r="F45" i="2"/>
  <c r="J45" i="2" s="1"/>
  <c r="G49" i="2"/>
  <c r="F49" i="2"/>
  <c r="O49" i="2" s="1"/>
  <c r="K53" i="2"/>
  <c r="G53" i="2"/>
  <c r="J53" i="2"/>
  <c r="O53" i="2"/>
  <c r="I53" i="2"/>
  <c r="P53" i="2" s="1"/>
  <c r="L53" i="2"/>
  <c r="H53" i="2"/>
  <c r="J57" i="2"/>
  <c r="G57" i="2"/>
  <c r="O57" i="2"/>
  <c r="I57" i="2"/>
  <c r="P57" i="2" s="1"/>
  <c r="L57" i="2"/>
  <c r="H57" i="2"/>
  <c r="K57" i="2"/>
  <c r="K227" i="2"/>
  <c r="H218" i="2"/>
  <c r="K218" i="2"/>
  <c r="I218" i="2"/>
  <c r="O218" i="2"/>
  <c r="M218" i="2"/>
  <c r="L218" i="2"/>
  <c r="J218" i="2"/>
  <c r="P218" i="2" s="1"/>
  <c r="O203" i="2"/>
  <c r="L203" i="2"/>
  <c r="J203" i="2"/>
  <c r="P203" i="2" s="1"/>
  <c r="M203" i="2"/>
  <c r="K203" i="2"/>
  <c r="I203" i="2"/>
  <c r="H203" i="2"/>
  <c r="O219" i="2"/>
  <c r="H219" i="2"/>
  <c r="K219" i="2"/>
  <c r="L219" i="2"/>
  <c r="J219" i="2"/>
  <c r="P219" i="2" s="1"/>
  <c r="I219" i="2"/>
  <c r="M219" i="2"/>
  <c r="J204" i="2"/>
  <c r="P204" i="2" s="1"/>
  <c r="K204" i="2"/>
  <c r="H204" i="2"/>
  <c r="L204" i="2"/>
  <c r="O204" i="2"/>
  <c r="M204" i="2"/>
  <c r="I204" i="2"/>
  <c r="L205" i="2"/>
  <c r="I205" i="2"/>
  <c r="O205" i="2"/>
  <c r="K205" i="2"/>
  <c r="H205" i="2"/>
  <c r="J205" i="2"/>
  <c r="P205" i="2" s="1"/>
  <c r="M205" i="2"/>
  <c r="O207" i="2"/>
  <c r="K207" i="2"/>
  <c r="L207" i="2"/>
  <c r="M207" i="2"/>
  <c r="J207" i="2"/>
  <c r="P207" i="2" s="1"/>
  <c r="H207" i="2"/>
  <c r="I207" i="2"/>
  <c r="J206" i="2"/>
  <c r="P206" i="2" s="1"/>
  <c r="K206" i="2"/>
  <c r="M206" i="2"/>
  <c r="H206" i="2"/>
  <c r="I206" i="2"/>
  <c r="O206" i="2"/>
  <c r="L206" i="2"/>
  <c r="L71" i="2"/>
  <c r="J208" i="2"/>
  <c r="P208" i="2" s="1"/>
  <c r="H208" i="2"/>
  <c r="I208" i="2"/>
  <c r="O208" i="2"/>
  <c r="L208" i="2"/>
  <c r="K208" i="2"/>
  <c r="M208" i="2"/>
  <c r="G71" i="2"/>
  <c r="L192" i="1"/>
  <c r="G79" i="2"/>
  <c r="J106" i="2"/>
  <c r="E188" i="2"/>
  <c r="J188" i="2" s="1"/>
  <c r="I83" i="2"/>
  <c r="P83" i="2" s="1"/>
  <c r="H85" i="2"/>
  <c r="F152" i="2"/>
  <c r="I78" i="2"/>
  <c r="P78" i="2" s="1"/>
  <c r="E179" i="2"/>
  <c r="G179" i="2" s="1"/>
  <c r="J179" i="2" s="1"/>
  <c r="G190" i="2"/>
  <c r="G13" i="2"/>
  <c r="J13" i="2" s="1"/>
  <c r="P13" i="2" s="1"/>
  <c r="H63" i="2"/>
  <c r="J84" i="2"/>
  <c r="O95" i="2"/>
  <c r="F147" i="2"/>
  <c r="E153" i="2"/>
  <c r="G153" i="2" s="1"/>
  <c r="I153" i="2" s="1"/>
  <c r="P153" i="2" s="1"/>
  <c r="I65" i="2"/>
  <c r="P65" i="2" s="1"/>
  <c r="G67" i="2"/>
  <c r="L79" i="2"/>
  <c r="J98" i="2"/>
  <c r="F136" i="2"/>
  <c r="I67" i="2"/>
  <c r="P67" i="2" s="1"/>
  <c r="O67" i="2"/>
  <c r="F131" i="2"/>
  <c r="E137" i="2"/>
  <c r="E161" i="2"/>
  <c r="G161" i="2" s="1"/>
  <c r="I161" i="2" s="1"/>
  <c r="P161" i="2" s="1"/>
  <c r="M225" i="2"/>
  <c r="K117" i="2"/>
  <c r="L117" i="2"/>
  <c r="M128" i="2"/>
  <c r="K128" i="2"/>
  <c r="O97" i="2"/>
  <c r="K97" i="2"/>
  <c r="I97" i="2"/>
  <c r="P97" i="2" s="1"/>
  <c r="O89" i="2"/>
  <c r="I89" i="2"/>
  <c r="P89" i="2" s="1"/>
  <c r="O101" i="2"/>
  <c r="I101" i="2"/>
  <c r="K105" i="2"/>
  <c r="L105" i="2"/>
  <c r="G22" i="2"/>
  <c r="G24" i="2"/>
  <c r="G26" i="2"/>
  <c r="I63" i="2"/>
  <c r="P63" i="2" s="1"/>
  <c r="I66" i="2"/>
  <c r="P66" i="2" s="1"/>
  <c r="H67" i="2"/>
  <c r="I70" i="2"/>
  <c r="P70" i="2" s="1"/>
  <c r="I71" i="2"/>
  <c r="P71" i="2" s="1"/>
  <c r="I73" i="2"/>
  <c r="P73" i="2" s="1"/>
  <c r="G75" i="2"/>
  <c r="G86" i="2"/>
  <c r="O96" i="2"/>
  <c r="L109" i="2"/>
  <c r="F139" i="2"/>
  <c r="E145" i="2"/>
  <c r="G145" i="2" s="1"/>
  <c r="O145" i="2" s="1"/>
  <c r="E163" i="2"/>
  <c r="G163" i="2" s="1"/>
  <c r="J163" i="2" s="1"/>
  <c r="E171" i="2"/>
  <c r="G171" i="2" s="1"/>
  <c r="H171" i="2" s="1"/>
  <c r="E173" i="2"/>
  <c r="G173" i="2" s="1"/>
  <c r="J173" i="2" s="1"/>
  <c r="H225" i="2"/>
  <c r="K225" i="2"/>
  <c r="L63" i="2"/>
  <c r="I75" i="2"/>
  <c r="P75" i="2" s="1"/>
  <c r="H86" i="2"/>
  <c r="L225" i="2"/>
  <c r="J225" i="2"/>
  <c r="P225" i="2" s="1"/>
  <c r="G63" i="2"/>
  <c r="O63" i="2"/>
  <c r="L67" i="2"/>
  <c r="I74" i="2"/>
  <c r="P74" i="2" s="1"/>
  <c r="L75" i="2"/>
  <c r="I79" i="2"/>
  <c r="P79" i="2" s="1"/>
  <c r="O85" i="2"/>
  <c r="K86" i="2"/>
  <c r="P100" i="2"/>
  <c r="K124" i="2"/>
  <c r="F144" i="2"/>
  <c r="F155" i="2"/>
  <c r="E167" i="2"/>
  <c r="G167" i="2" s="1"/>
  <c r="I167" i="2" s="1"/>
  <c r="P167" i="2" s="1"/>
  <c r="F172" i="2"/>
  <c r="F180" i="2"/>
  <c r="I225" i="2"/>
  <c r="K62" i="2"/>
  <c r="H62" i="2"/>
  <c r="L62" i="2"/>
  <c r="F169" i="2"/>
  <c r="E169" i="2"/>
  <c r="G169" i="2" s="1"/>
  <c r="O169" i="2" s="1"/>
  <c r="L230" i="2"/>
  <c r="J230" i="2"/>
  <c r="P230" i="2" s="1"/>
  <c r="G17" i="2"/>
  <c r="J17" i="2" s="1"/>
  <c r="P17" i="2" s="1"/>
  <c r="K60" i="2"/>
  <c r="J60" i="2"/>
  <c r="I62" i="2"/>
  <c r="P62" i="2" s="1"/>
  <c r="K66" i="2"/>
  <c r="H66" i="2"/>
  <c r="L66" i="2"/>
  <c r="K70" i="2"/>
  <c r="L70" i="2"/>
  <c r="H70" i="2"/>
  <c r="O93" i="2"/>
  <c r="I93" i="2"/>
  <c r="P93" i="2" s="1"/>
  <c r="H93" i="2"/>
  <c r="K111" i="2"/>
  <c r="L111" i="2"/>
  <c r="O114" i="2"/>
  <c r="J114" i="2"/>
  <c r="K121" i="2"/>
  <c r="O121" i="2"/>
  <c r="H121" i="2"/>
  <c r="F135" i="2"/>
  <c r="E135" i="2"/>
  <c r="F143" i="2"/>
  <c r="E143" i="2"/>
  <c r="G143" i="2" s="1"/>
  <c r="F151" i="2"/>
  <c r="E151" i="2"/>
  <c r="G151" i="2" s="1"/>
  <c r="F159" i="2"/>
  <c r="E159" i="2"/>
  <c r="G159" i="2" s="1"/>
  <c r="J159" i="2" s="1"/>
  <c r="F165" i="2"/>
  <c r="E165" i="2"/>
  <c r="G165" i="2" s="1"/>
  <c r="F175" i="2"/>
  <c r="E175" i="2"/>
  <c r="G175" i="2" s="1"/>
  <c r="K113" i="2"/>
  <c r="L113" i="2"/>
  <c r="H113" i="2"/>
  <c r="G185" i="2"/>
  <c r="E185" i="2"/>
  <c r="I185" i="2" s="1"/>
  <c r="P185" i="2" s="1"/>
  <c r="M224" i="2"/>
  <c r="J224" i="2"/>
  <c r="P224" i="2" s="1"/>
  <c r="I224" i="2"/>
  <c r="K224" i="2"/>
  <c r="L224" i="2"/>
  <c r="I61" i="2"/>
  <c r="P61" i="2" s="1"/>
  <c r="O61" i="2"/>
  <c r="O62" i="2"/>
  <c r="K68" i="2"/>
  <c r="J68" i="2"/>
  <c r="K76" i="2"/>
  <c r="J76" i="2"/>
  <c r="K94" i="2"/>
  <c r="J94" i="2"/>
  <c r="I94" i="2"/>
  <c r="P94" i="2" s="1"/>
  <c r="K119" i="2"/>
  <c r="L119" i="2"/>
  <c r="J122" i="2"/>
  <c r="O122" i="2"/>
  <c r="I122" i="2"/>
  <c r="P122" i="2" s="1"/>
  <c r="H122" i="2"/>
  <c r="M126" i="2"/>
  <c r="K126" i="2"/>
  <c r="I126" i="2"/>
  <c r="P126" i="2" s="1"/>
  <c r="E176" i="2"/>
  <c r="G176" i="2" s="1"/>
  <c r="F176" i="2"/>
  <c r="E187" i="2"/>
  <c r="O187" i="2" s="1"/>
  <c r="K99" i="2"/>
  <c r="M230" i="2"/>
  <c r="K233" i="2"/>
  <c r="M233" i="2"/>
  <c r="H233" i="2"/>
  <c r="I233" i="2"/>
  <c r="O233" i="2"/>
  <c r="L233" i="2"/>
  <c r="G12" i="2"/>
  <c r="L12" i="2" s="1"/>
  <c r="J61" i="2"/>
  <c r="O69" i="2"/>
  <c r="I69" i="2"/>
  <c r="P69" i="2" s="1"/>
  <c r="K74" i="2"/>
  <c r="L74" i="2"/>
  <c r="H74" i="2"/>
  <c r="I77" i="2"/>
  <c r="P77" i="2" s="1"/>
  <c r="O77" i="2"/>
  <c r="K103" i="2"/>
  <c r="L103" i="2"/>
  <c r="H103" i="2"/>
  <c r="K107" i="2"/>
  <c r="L107" i="2"/>
  <c r="H107" i="2"/>
  <c r="K115" i="2"/>
  <c r="L115" i="2"/>
  <c r="H115" i="2"/>
  <c r="H119" i="2"/>
  <c r="F133" i="2"/>
  <c r="E133" i="2"/>
  <c r="G133" i="2" s="1"/>
  <c r="I133" i="2" s="1"/>
  <c r="P133" i="2" s="1"/>
  <c r="F141" i="2"/>
  <c r="E141" i="2"/>
  <c r="G141" i="2" s="1"/>
  <c r="I141" i="2" s="1"/>
  <c r="P141" i="2" s="1"/>
  <c r="F149" i="2"/>
  <c r="E149" i="2"/>
  <c r="G149" i="2" s="1"/>
  <c r="I149" i="2" s="1"/>
  <c r="P149" i="2" s="1"/>
  <c r="F157" i="2"/>
  <c r="E157" i="2"/>
  <c r="G157" i="2" s="1"/>
  <c r="I157" i="2" s="1"/>
  <c r="P157" i="2" s="1"/>
  <c r="K71" i="2"/>
  <c r="K75" i="2"/>
  <c r="L78" i="2"/>
  <c r="H79" i="2"/>
  <c r="O79" i="2"/>
  <c r="J83" i="2"/>
  <c r="I85" i="2"/>
  <c r="P85" i="2" s="1"/>
  <c r="L86" i="2"/>
  <c r="P101" i="2"/>
  <c r="G131" i="2"/>
  <c r="O131" i="2" s="1"/>
  <c r="G139" i="2"/>
  <c r="H139" i="2" s="1"/>
  <c r="G147" i="2"/>
  <c r="H147" i="2" s="1"/>
  <c r="G155" i="2"/>
  <c r="H155" i="2" s="1"/>
  <c r="L95" i="2"/>
  <c r="L97" i="2"/>
  <c r="O78" i="2"/>
  <c r="O83" i="2"/>
  <c r="K85" i="2"/>
  <c r="K96" i="2"/>
  <c r="K98" i="2"/>
  <c r="K63" i="2"/>
  <c r="K67" i="2"/>
  <c r="H71" i="2"/>
  <c r="O71" i="2"/>
  <c r="H75" i="2"/>
  <c r="O75" i="2"/>
  <c r="H78" i="2"/>
  <c r="K79" i="2"/>
  <c r="G85" i="2"/>
  <c r="L85" i="2"/>
  <c r="H89" i="2"/>
  <c r="H96" i="2"/>
  <c r="H97" i="2"/>
  <c r="H100" i="2"/>
  <c r="H101" i="2"/>
  <c r="H105" i="2"/>
  <c r="H109" i="2"/>
  <c r="H117" i="2"/>
  <c r="I124" i="2"/>
  <c r="P124" i="2" s="1"/>
  <c r="I128" i="2"/>
  <c r="P128" i="2" s="1"/>
  <c r="F132" i="2"/>
  <c r="F140" i="2"/>
  <c r="F148" i="2"/>
  <c r="F156" i="2"/>
  <c r="F168" i="2"/>
  <c r="E177" i="2"/>
  <c r="G177" i="2" s="1"/>
  <c r="H177" i="2" s="1"/>
  <c r="I183" i="2"/>
  <c r="P183" i="2" s="1"/>
  <c r="L220" i="2"/>
  <c r="H220" i="2"/>
  <c r="M220" i="2"/>
  <c r="K220" i="2"/>
  <c r="O220" i="2"/>
  <c r="J220" i="2"/>
  <c r="P220" i="2" s="1"/>
  <c r="I220" i="2"/>
  <c r="K228" i="2"/>
  <c r="O228" i="2"/>
  <c r="J228" i="2"/>
  <c r="P228" i="2" s="1"/>
  <c r="L228" i="2"/>
  <c r="H228" i="2"/>
  <c r="M228" i="2"/>
  <c r="I228" i="2"/>
  <c r="L229" i="2"/>
  <c r="H229" i="2"/>
  <c r="M229" i="2"/>
  <c r="I229" i="2"/>
  <c r="K229" i="2"/>
  <c r="O229" i="2"/>
  <c r="J229" i="2"/>
  <c r="P229" i="2" s="1"/>
  <c r="I219" i="1"/>
  <c r="O219" i="1"/>
  <c r="L219" i="1"/>
  <c r="K219" i="1"/>
  <c r="J219" i="1"/>
  <c r="P219" i="1" s="1"/>
  <c r="H219" i="1"/>
  <c r="M219" i="1"/>
  <c r="H214" i="1"/>
  <c r="L214" i="1"/>
  <c r="K214" i="1"/>
  <c r="J214" i="1"/>
  <c r="P214" i="1" s="1"/>
  <c r="M214" i="1"/>
  <c r="I214" i="1"/>
  <c r="O214" i="1"/>
  <c r="O211" i="1"/>
  <c r="K211" i="1"/>
  <c r="J211" i="1"/>
  <c r="P211" i="1" s="1"/>
  <c r="M211" i="1"/>
  <c r="I211" i="1"/>
  <c r="L211" i="1"/>
  <c r="H211" i="1"/>
  <c r="M208" i="1"/>
  <c r="I208" i="1"/>
  <c r="O208" i="1"/>
  <c r="H208" i="1"/>
  <c r="L208" i="1"/>
  <c r="K208" i="1"/>
  <c r="J208" i="1"/>
  <c r="P208" i="1" s="1"/>
  <c r="L193" i="1"/>
  <c r="J193" i="1"/>
  <c r="P193" i="1" s="1"/>
  <c r="K193" i="1"/>
  <c r="H193" i="1"/>
  <c r="I193" i="1"/>
  <c r="M193" i="1"/>
  <c r="K192" i="1"/>
  <c r="O192" i="1"/>
  <c r="J192" i="1"/>
  <c r="P192" i="1" s="1"/>
  <c r="H192" i="1"/>
  <c r="K220" i="1"/>
  <c r="O220" i="1"/>
  <c r="J220" i="1"/>
  <c r="P220" i="1" s="1"/>
  <c r="M220" i="1"/>
  <c r="I220" i="1"/>
  <c r="L220" i="1"/>
  <c r="H220" i="1"/>
  <c r="L216" i="1"/>
  <c r="H216" i="1"/>
  <c r="K216" i="1"/>
  <c r="O216" i="1"/>
  <c r="J216" i="1"/>
  <c r="P216" i="1" s="1"/>
  <c r="I216" i="1"/>
  <c r="M216" i="1"/>
  <c r="L191" i="1"/>
  <c r="H191" i="1"/>
  <c r="O191" i="1"/>
  <c r="I191" i="1"/>
  <c r="K191" i="1"/>
  <c r="J191" i="1"/>
  <c r="P191" i="1" s="1"/>
  <c r="M191" i="1"/>
  <c r="K215" i="1"/>
  <c r="O215" i="1"/>
  <c r="J215" i="1"/>
  <c r="P215" i="1" s="1"/>
  <c r="M215" i="1"/>
  <c r="H215" i="1"/>
  <c r="L215" i="1"/>
  <c r="I215" i="1"/>
  <c r="K204" i="1"/>
  <c r="O204" i="1"/>
  <c r="J204" i="1"/>
  <c r="P204" i="1" s="1"/>
  <c r="I204" i="1"/>
  <c r="M204" i="1"/>
  <c r="L204" i="1"/>
  <c r="H204" i="1"/>
  <c r="L197" i="1"/>
  <c r="H197" i="1"/>
  <c r="K197" i="1"/>
  <c r="O197" i="1"/>
  <c r="M197" i="1"/>
  <c r="J197" i="1"/>
  <c r="P197" i="1" s="1"/>
  <c r="I197" i="1"/>
  <c r="K196" i="1"/>
  <c r="O196" i="1"/>
  <c r="J196" i="1"/>
  <c r="P196" i="1" s="1"/>
  <c r="I196" i="1"/>
  <c r="L196" i="1"/>
  <c r="H196" i="1"/>
  <c r="M196" i="1"/>
  <c r="L207" i="1"/>
  <c r="H207" i="1"/>
  <c r="K207" i="1"/>
  <c r="J207" i="1"/>
  <c r="P207" i="1" s="1"/>
  <c r="M207" i="1"/>
  <c r="I207" i="1"/>
  <c r="O207" i="1"/>
  <c r="K194" i="1"/>
  <c r="L194" i="1"/>
  <c r="I194" i="1"/>
  <c r="J194" i="1"/>
  <c r="P194" i="1" s="1"/>
  <c r="O194" i="1"/>
  <c r="M194" i="1"/>
  <c r="H194" i="1"/>
  <c r="K206" i="1"/>
  <c r="O206" i="1"/>
  <c r="J206" i="1"/>
  <c r="P206" i="1" s="1"/>
  <c r="M206" i="1"/>
  <c r="I206" i="1"/>
  <c r="L206" i="1"/>
  <c r="H206" i="1"/>
  <c r="K199" i="1"/>
  <c r="J199" i="1"/>
  <c r="P199" i="1" s="1"/>
  <c r="H199" i="1"/>
  <c r="I199" i="1"/>
  <c r="O199" i="1"/>
  <c r="L199" i="1"/>
  <c r="J5" i="2"/>
  <c r="P5" i="2" s="1"/>
  <c r="O5" i="2"/>
  <c r="I5" i="2"/>
  <c r="L5" i="2"/>
  <c r="H5" i="2"/>
  <c r="K5" i="2"/>
  <c r="L16" i="2"/>
  <c r="H16" i="2"/>
  <c r="J16" i="2"/>
  <c r="P16" i="2" s="1"/>
  <c r="I16" i="2"/>
  <c r="K16" i="2"/>
  <c r="O16" i="2"/>
  <c r="J9" i="2"/>
  <c r="P9" i="2" s="1"/>
  <c r="O9" i="2"/>
  <c r="I9" i="2"/>
  <c r="L9" i="2"/>
  <c r="H9" i="2"/>
  <c r="K9" i="2"/>
  <c r="J7" i="2"/>
  <c r="P7" i="2" s="1"/>
  <c r="O7" i="2"/>
  <c r="I7" i="2"/>
  <c r="K7" i="2"/>
  <c r="L7" i="2"/>
  <c r="H7" i="2"/>
  <c r="L18" i="2"/>
  <c r="H18" i="2"/>
  <c r="K18" i="2"/>
  <c r="J18" i="2"/>
  <c r="P18" i="2" s="1"/>
  <c r="I18" i="2"/>
  <c r="O18" i="2"/>
  <c r="O72" i="2"/>
  <c r="I72" i="2"/>
  <c r="P72" i="2" s="1"/>
  <c r="L72" i="2"/>
  <c r="H72" i="2"/>
  <c r="F4" i="2"/>
  <c r="G4" i="2" s="1"/>
  <c r="F6" i="2"/>
  <c r="G6" i="2" s="1"/>
  <c r="F8" i="2"/>
  <c r="G8" i="2" s="1"/>
  <c r="F10" i="2"/>
  <c r="G10" i="2" s="1"/>
  <c r="F14" i="2"/>
  <c r="G14" i="2" s="1"/>
  <c r="G15" i="2"/>
  <c r="L65" i="2"/>
  <c r="H65" i="2"/>
  <c r="K65" i="2"/>
  <c r="G65" i="2"/>
  <c r="G72" i="2"/>
  <c r="L73" i="2"/>
  <c r="H73" i="2"/>
  <c r="K73" i="2"/>
  <c r="G73" i="2"/>
  <c r="J81" i="2"/>
  <c r="O81" i="2"/>
  <c r="H81" i="2"/>
  <c r="L81" i="2"/>
  <c r="G81" i="2"/>
  <c r="I91" i="2"/>
  <c r="P91" i="2" s="1"/>
  <c r="H91" i="2"/>
  <c r="J91" i="2"/>
  <c r="E160" i="2"/>
  <c r="G160" i="2" s="1"/>
  <c r="F160" i="2"/>
  <c r="O64" i="2"/>
  <c r="I64" i="2"/>
  <c r="P64" i="2" s="1"/>
  <c r="L64" i="2"/>
  <c r="H64" i="2"/>
  <c r="O80" i="2"/>
  <c r="I80" i="2"/>
  <c r="P80" i="2" s="1"/>
  <c r="L80" i="2"/>
  <c r="H80" i="2"/>
  <c r="O82" i="2"/>
  <c r="I82" i="2"/>
  <c r="P82" i="2" s="1"/>
  <c r="J82" i="2"/>
  <c r="H82" i="2"/>
  <c r="L129" i="2"/>
  <c r="H129" i="2"/>
  <c r="O129" i="2"/>
  <c r="J129" i="2"/>
  <c r="M129" i="2"/>
  <c r="K129" i="2"/>
  <c r="I129" i="2"/>
  <c r="P129" i="2" s="1"/>
  <c r="F134" i="2"/>
  <c r="E134" i="2"/>
  <c r="O60" i="2"/>
  <c r="I60" i="2"/>
  <c r="P60" i="2" s="1"/>
  <c r="L60" i="2"/>
  <c r="H60" i="2"/>
  <c r="J64" i="2"/>
  <c r="O68" i="2"/>
  <c r="I68" i="2"/>
  <c r="P68" i="2" s="1"/>
  <c r="L68" i="2"/>
  <c r="H68" i="2"/>
  <c r="J72" i="2"/>
  <c r="O76" i="2"/>
  <c r="I76" i="2"/>
  <c r="P76" i="2" s="1"/>
  <c r="L76" i="2"/>
  <c r="H76" i="2"/>
  <c r="J80" i="2"/>
  <c r="K82" i="2"/>
  <c r="I95" i="2"/>
  <c r="P95" i="2" s="1"/>
  <c r="H95" i="2"/>
  <c r="M102" i="2"/>
  <c r="I102" i="2"/>
  <c r="P102" i="2" s="1"/>
  <c r="L102" i="2"/>
  <c r="H102" i="2"/>
  <c r="K102" i="2"/>
  <c r="O102" i="2"/>
  <c r="J102" i="2"/>
  <c r="M110" i="2"/>
  <c r="I110" i="2"/>
  <c r="P110" i="2" s="1"/>
  <c r="L110" i="2"/>
  <c r="H110" i="2"/>
  <c r="K110" i="2"/>
  <c r="O110" i="2"/>
  <c r="J110" i="2"/>
  <c r="M118" i="2"/>
  <c r="I118" i="2"/>
  <c r="P118" i="2" s="1"/>
  <c r="L118" i="2"/>
  <c r="H118" i="2"/>
  <c r="K118" i="2"/>
  <c r="O118" i="2"/>
  <c r="J118" i="2"/>
  <c r="L127" i="2"/>
  <c r="H127" i="2"/>
  <c r="O127" i="2"/>
  <c r="J127" i="2"/>
  <c r="M127" i="2"/>
  <c r="K127" i="2"/>
  <c r="I127" i="2"/>
  <c r="P127" i="2" s="1"/>
  <c r="F150" i="2"/>
  <c r="E150" i="2"/>
  <c r="G150" i="2" s="1"/>
  <c r="G11" i="2"/>
  <c r="G19" i="2"/>
  <c r="F20" i="2"/>
  <c r="G20" i="2" s="1"/>
  <c r="G21" i="2"/>
  <c r="G60" i="2"/>
  <c r="L61" i="2"/>
  <c r="H61" i="2"/>
  <c r="K61" i="2"/>
  <c r="G61" i="2"/>
  <c r="K64" i="2"/>
  <c r="J65" i="2"/>
  <c r="G68" i="2"/>
  <c r="L69" i="2"/>
  <c r="H69" i="2"/>
  <c r="K69" i="2"/>
  <c r="G69" i="2"/>
  <c r="K72" i="2"/>
  <c r="J73" i="2"/>
  <c r="G76" i="2"/>
  <c r="L77" i="2"/>
  <c r="H77" i="2"/>
  <c r="K77" i="2"/>
  <c r="G77" i="2"/>
  <c r="K80" i="2"/>
  <c r="K81" i="2"/>
  <c r="L82" i="2"/>
  <c r="J95" i="2"/>
  <c r="M104" i="2"/>
  <c r="I104" i="2"/>
  <c r="P104" i="2" s="1"/>
  <c r="L104" i="2"/>
  <c r="H104" i="2"/>
  <c r="K104" i="2"/>
  <c r="O104" i="2"/>
  <c r="M112" i="2"/>
  <c r="I112" i="2"/>
  <c r="P112" i="2" s="1"/>
  <c r="L112" i="2"/>
  <c r="H112" i="2"/>
  <c r="K112" i="2"/>
  <c r="O112" i="2"/>
  <c r="M120" i="2"/>
  <c r="I120" i="2"/>
  <c r="P120" i="2" s="1"/>
  <c r="L120" i="2"/>
  <c r="H120" i="2"/>
  <c r="K120" i="2"/>
  <c r="O120" i="2"/>
  <c r="J62" i="2"/>
  <c r="J66" i="2"/>
  <c r="J70" i="2"/>
  <c r="J74" i="2"/>
  <c r="J78" i="2"/>
  <c r="L84" i="2"/>
  <c r="H84" i="2"/>
  <c r="K84" i="2"/>
  <c r="G84" i="2"/>
  <c r="H88" i="2"/>
  <c r="P88" i="2" s="1"/>
  <c r="G88" i="2"/>
  <c r="H90" i="2"/>
  <c r="O90" i="2"/>
  <c r="J92" i="2"/>
  <c r="I92" i="2"/>
  <c r="P92" i="2" s="1"/>
  <c r="J99" i="2"/>
  <c r="I99" i="2"/>
  <c r="P99" i="2" s="1"/>
  <c r="H99" i="2"/>
  <c r="M116" i="2"/>
  <c r="I116" i="2"/>
  <c r="P116" i="2" s="1"/>
  <c r="L116" i="2"/>
  <c r="H116" i="2"/>
  <c r="K116" i="2"/>
  <c r="L125" i="2"/>
  <c r="H125" i="2"/>
  <c r="O125" i="2"/>
  <c r="J125" i="2"/>
  <c r="M125" i="2"/>
  <c r="K125" i="2"/>
  <c r="I125" i="2"/>
  <c r="P125" i="2" s="1"/>
  <c r="F142" i="2"/>
  <c r="E142" i="2"/>
  <c r="F158" i="2"/>
  <c r="E158" i="2"/>
  <c r="G158" i="2" s="1"/>
  <c r="G62" i="2"/>
  <c r="G66" i="2"/>
  <c r="G70" i="2"/>
  <c r="G74" i="2"/>
  <c r="G78" i="2"/>
  <c r="L83" i="2"/>
  <c r="H83" i="2"/>
  <c r="K83" i="2"/>
  <c r="I84" i="2"/>
  <c r="P84" i="2" s="1"/>
  <c r="O87" i="2"/>
  <c r="H87" i="2"/>
  <c r="P87" i="2" s="1"/>
  <c r="O88" i="2"/>
  <c r="I90" i="2"/>
  <c r="P90" i="2" s="1"/>
  <c r="H92" i="2"/>
  <c r="H94" i="2"/>
  <c r="O94" i="2"/>
  <c r="J96" i="2"/>
  <c r="I96" i="2"/>
  <c r="P96" i="2" s="1"/>
  <c r="I98" i="2"/>
  <c r="P98" i="2" s="1"/>
  <c r="H98" i="2"/>
  <c r="O98" i="2"/>
  <c r="O99" i="2"/>
  <c r="M106" i="2"/>
  <c r="I106" i="2"/>
  <c r="P106" i="2" s="1"/>
  <c r="L106" i="2"/>
  <c r="H106" i="2"/>
  <c r="K106" i="2"/>
  <c r="M114" i="2"/>
  <c r="I114" i="2"/>
  <c r="P114" i="2" s="1"/>
  <c r="L114" i="2"/>
  <c r="H114" i="2"/>
  <c r="K114" i="2"/>
  <c r="J116" i="2"/>
  <c r="L123" i="2"/>
  <c r="O123" i="2"/>
  <c r="I123" i="2"/>
  <c r="P123" i="2" s="1"/>
  <c r="M123" i="2"/>
  <c r="J123" i="2"/>
  <c r="H123" i="2"/>
  <c r="I86" i="2"/>
  <c r="P86" i="2" s="1"/>
  <c r="O86" i="2"/>
  <c r="J89" i="2"/>
  <c r="J93" i="2"/>
  <c r="J97" i="2"/>
  <c r="I100" i="2"/>
  <c r="J101" i="2"/>
  <c r="I103" i="2"/>
  <c r="P103" i="2" s="1"/>
  <c r="M103" i="2"/>
  <c r="I105" i="2"/>
  <c r="P105" i="2" s="1"/>
  <c r="M105" i="2"/>
  <c r="I107" i="2"/>
  <c r="P107" i="2" s="1"/>
  <c r="M107" i="2"/>
  <c r="I109" i="2"/>
  <c r="P109" i="2" s="1"/>
  <c r="M109" i="2"/>
  <c r="I111" i="2"/>
  <c r="P111" i="2" s="1"/>
  <c r="M111" i="2"/>
  <c r="I113" i="2"/>
  <c r="P113" i="2" s="1"/>
  <c r="M113" i="2"/>
  <c r="I115" i="2"/>
  <c r="P115" i="2" s="1"/>
  <c r="M115" i="2"/>
  <c r="I117" i="2"/>
  <c r="P117" i="2" s="1"/>
  <c r="M117" i="2"/>
  <c r="I119" i="2"/>
  <c r="P119" i="2" s="1"/>
  <c r="M119" i="2"/>
  <c r="J121" i="2"/>
  <c r="F170" i="2"/>
  <c r="E170" i="2"/>
  <c r="G170" i="2" s="1"/>
  <c r="O173" i="2"/>
  <c r="F178" i="2"/>
  <c r="E178" i="2"/>
  <c r="G178" i="2" s="1"/>
  <c r="G186" i="2"/>
  <c r="K186" i="2"/>
  <c r="J100" i="2"/>
  <c r="J103" i="2"/>
  <c r="O103" i="2"/>
  <c r="J105" i="2"/>
  <c r="O105" i="2"/>
  <c r="J107" i="2"/>
  <c r="O107" i="2"/>
  <c r="J109" i="2"/>
  <c r="O109" i="2"/>
  <c r="J111" i="2"/>
  <c r="O111" i="2"/>
  <c r="J113" i="2"/>
  <c r="O113" i="2"/>
  <c r="J115" i="2"/>
  <c r="O115" i="2"/>
  <c r="J117" i="2"/>
  <c r="O117" i="2"/>
  <c r="J119" i="2"/>
  <c r="O119" i="2"/>
  <c r="M122" i="2"/>
  <c r="K122" i="2"/>
  <c r="L122" i="2"/>
  <c r="O124" i="2"/>
  <c r="J124" i="2"/>
  <c r="L124" i="2"/>
  <c r="H124" i="2"/>
  <c r="O126" i="2"/>
  <c r="J126" i="2"/>
  <c r="L126" i="2"/>
  <c r="H126" i="2"/>
  <c r="O128" i="2"/>
  <c r="J128" i="2"/>
  <c r="L128" i="2"/>
  <c r="H128" i="2"/>
  <c r="O130" i="2"/>
  <c r="J130" i="2"/>
  <c r="M130" i="2"/>
  <c r="I130" i="2"/>
  <c r="P130" i="2" s="1"/>
  <c r="L130" i="2"/>
  <c r="H130" i="2"/>
  <c r="F138" i="2"/>
  <c r="E138" i="2"/>
  <c r="F146" i="2"/>
  <c r="E146" i="2"/>
  <c r="G146" i="2" s="1"/>
  <c r="F154" i="2"/>
  <c r="E154" i="2"/>
  <c r="G154" i="2" s="1"/>
  <c r="M121" i="2"/>
  <c r="I121" i="2"/>
  <c r="P121" i="2" s="1"/>
  <c r="L121" i="2"/>
  <c r="G132" i="2"/>
  <c r="G136" i="2"/>
  <c r="G140" i="2"/>
  <c r="G144" i="2"/>
  <c r="G148" i="2"/>
  <c r="G152" i="2"/>
  <c r="G156" i="2"/>
  <c r="E164" i="2"/>
  <c r="G164" i="2" s="1"/>
  <c r="I184" i="2"/>
  <c r="P184" i="2" s="1"/>
  <c r="J190" i="2"/>
  <c r="E162" i="2"/>
  <c r="G162" i="2" s="1"/>
  <c r="F174" i="2"/>
  <c r="E174" i="2"/>
  <c r="G174" i="2" s="1"/>
  <c r="G189" i="2"/>
  <c r="F162" i="2"/>
  <c r="E166" i="2"/>
  <c r="G166" i="2" s="1"/>
  <c r="J184" i="2"/>
  <c r="G168" i="2"/>
  <c r="G172" i="2"/>
  <c r="G180" i="2"/>
  <c r="G183" i="2"/>
  <c r="G184" i="2"/>
  <c r="H190" i="2"/>
  <c r="G181" i="2"/>
  <c r="E182" i="2"/>
  <c r="O182" i="2" s="1"/>
  <c r="G187" i="2"/>
  <c r="K190" i="2"/>
  <c r="L27" i="2" l="1"/>
  <c r="K27" i="2"/>
  <c r="K189" i="2"/>
  <c r="L190" i="2"/>
  <c r="J189" i="2"/>
  <c r="I189" i="2"/>
  <c r="P189" i="2" s="1"/>
  <c r="L189" i="2"/>
  <c r="I181" i="2"/>
  <c r="P181" i="2" s="1"/>
  <c r="H181" i="2"/>
  <c r="J181" i="2"/>
  <c r="L183" i="2"/>
  <c r="K181" i="2"/>
  <c r="L185" i="2"/>
  <c r="L187" i="2"/>
  <c r="O185" i="2"/>
  <c r="O188" i="2"/>
  <c r="L184" i="2"/>
  <c r="L182" i="2"/>
  <c r="L181" i="2"/>
  <c r="L188" i="2"/>
  <c r="H28" i="2"/>
  <c r="I27" i="2"/>
  <c r="P27" i="2" s="1"/>
  <c r="J141" i="2"/>
  <c r="L29" i="2"/>
  <c r="J29" i="2"/>
  <c r="H149" i="2"/>
  <c r="I35" i="2"/>
  <c r="P35" i="2" s="1"/>
  <c r="J153" i="2"/>
  <c r="H167" i="2"/>
  <c r="O133" i="2"/>
  <c r="H131" i="2"/>
  <c r="J12" i="2"/>
  <c r="P12" i="2" s="1"/>
  <c r="I155" i="2"/>
  <c r="P155" i="2" s="1"/>
  <c r="L13" i="2"/>
  <c r="O45" i="2"/>
  <c r="O26" i="2"/>
  <c r="I38" i="2"/>
  <c r="P38" i="2" s="1"/>
  <c r="J27" i="2"/>
  <c r="O22" i="2"/>
  <c r="H42" i="2"/>
  <c r="I28" i="2"/>
  <c r="P28" i="2" s="1"/>
  <c r="L46" i="2"/>
  <c r="I42" i="2"/>
  <c r="P42" i="2" s="1"/>
  <c r="K34" i="2"/>
  <c r="I21" i="2"/>
  <c r="P21" i="2" s="1"/>
  <c r="L33" i="2"/>
  <c r="K42" i="2"/>
  <c r="H34" i="2"/>
  <c r="K185" i="2"/>
  <c r="H44" i="2"/>
  <c r="K47" i="2"/>
  <c r="I39" i="2"/>
  <c r="P39" i="2" s="1"/>
  <c r="I24" i="2"/>
  <c r="P24" i="2" s="1"/>
  <c r="H153" i="2"/>
  <c r="I13" i="2"/>
  <c r="K52" i="2"/>
  <c r="L44" i="2"/>
  <c r="O40" i="2"/>
  <c r="K28" i="2"/>
  <c r="O47" i="2"/>
  <c r="O39" i="2"/>
  <c r="O34" i="2"/>
  <c r="K22" i="2"/>
  <c r="H48" i="2"/>
  <c r="K24" i="2"/>
  <c r="K38" i="2"/>
  <c r="J167" i="2"/>
  <c r="O153" i="2"/>
  <c r="J44" i="2"/>
  <c r="I47" i="2"/>
  <c r="P47" i="2" s="1"/>
  <c r="H39" i="2"/>
  <c r="J24" i="2"/>
  <c r="I169" i="2"/>
  <c r="P169" i="2" s="1"/>
  <c r="H169" i="2"/>
  <c r="O167" i="2"/>
  <c r="H45" i="2"/>
  <c r="O41" i="2"/>
  <c r="I25" i="2"/>
  <c r="P25" i="2" s="1"/>
  <c r="I44" i="2"/>
  <c r="P44" i="2" s="1"/>
  <c r="L40" i="2"/>
  <c r="H47" i="2"/>
  <c r="L23" i="2"/>
  <c r="J48" i="2"/>
  <c r="H24" i="2"/>
  <c r="L38" i="2"/>
  <c r="O37" i="2"/>
  <c r="L21" i="2"/>
  <c r="I32" i="2"/>
  <c r="P32" i="2" s="1"/>
  <c r="K31" i="2"/>
  <c r="I31" i="2"/>
  <c r="P31" i="2" s="1"/>
  <c r="K50" i="2"/>
  <c r="O30" i="2"/>
  <c r="H179" i="2"/>
  <c r="J157" i="2"/>
  <c r="I145" i="2"/>
  <c r="P145" i="2" s="1"/>
  <c r="J147" i="2"/>
  <c r="I45" i="2"/>
  <c r="P45" i="2" s="1"/>
  <c r="H41" i="2"/>
  <c r="I37" i="2"/>
  <c r="P37" i="2" s="1"/>
  <c r="I29" i="2"/>
  <c r="P29" i="2" s="1"/>
  <c r="O21" i="2"/>
  <c r="K40" i="2"/>
  <c r="O32" i="2"/>
  <c r="K32" i="2"/>
  <c r="J28" i="2"/>
  <c r="O51" i="2"/>
  <c r="O31" i="2"/>
  <c r="K23" i="2"/>
  <c r="I23" i="2"/>
  <c r="P23" i="2" s="1"/>
  <c r="H50" i="2"/>
  <c r="O46" i="2"/>
  <c r="J30" i="2"/>
  <c r="K26" i="2"/>
  <c r="L24" i="2"/>
  <c r="L35" i="2"/>
  <c r="K35" i="2"/>
  <c r="O38" i="2"/>
  <c r="I147" i="2"/>
  <c r="P147" i="2" s="1"/>
  <c r="O179" i="2"/>
  <c r="I179" i="2"/>
  <c r="P179" i="2" s="1"/>
  <c r="H145" i="2"/>
  <c r="K37" i="2"/>
  <c r="H21" i="2"/>
  <c r="L52" i="2"/>
  <c r="H40" i="2"/>
  <c r="I40" i="2"/>
  <c r="P40" i="2" s="1"/>
  <c r="J32" i="2"/>
  <c r="H32" i="2"/>
  <c r="L51" i="2"/>
  <c r="K39" i="2"/>
  <c r="H31" i="2"/>
  <c r="H23" i="2"/>
  <c r="J23" i="2"/>
  <c r="O50" i="2"/>
  <c r="J46" i="2"/>
  <c r="L30" i="2"/>
  <c r="H26" i="2"/>
  <c r="J22" i="2"/>
  <c r="G138" i="2"/>
  <c r="O138" i="2" s="1"/>
  <c r="G134" i="2"/>
  <c r="O134" i="2" s="1"/>
  <c r="K12" i="2"/>
  <c r="G137" i="2"/>
  <c r="I52" i="2"/>
  <c r="P52" i="2" s="1"/>
  <c r="I43" i="2"/>
  <c r="P43" i="2" s="1"/>
  <c r="O157" i="2"/>
  <c r="O141" i="2"/>
  <c r="J145" i="2"/>
  <c r="G142" i="2"/>
  <c r="H142" i="2" s="1"/>
  <c r="O147" i="2"/>
  <c r="H12" i="2"/>
  <c r="G135" i="2"/>
  <c r="H135" i="2" s="1"/>
  <c r="K49" i="2"/>
  <c r="L45" i="2"/>
  <c r="K45" i="2"/>
  <c r="L41" i="2"/>
  <c r="L37" i="2"/>
  <c r="H33" i="2"/>
  <c r="K29" i="2"/>
  <c r="O29" i="2"/>
  <c r="H25" i="2"/>
  <c r="J25" i="2"/>
  <c r="K21" i="2"/>
  <c r="O52" i="2"/>
  <c r="O44" i="2"/>
  <c r="O28" i="2"/>
  <c r="K51" i="2"/>
  <c r="L47" i="2"/>
  <c r="K43" i="2"/>
  <c r="O43" i="2"/>
  <c r="J39" i="2"/>
  <c r="L31" i="2"/>
  <c r="J50" i="2"/>
  <c r="L50" i="2"/>
  <c r="K46" i="2"/>
  <c r="L42" i="2"/>
  <c r="O42" i="2"/>
  <c r="J34" i="2"/>
  <c r="L34" i="2"/>
  <c r="I30" i="2"/>
  <c r="P30" i="2" s="1"/>
  <c r="K30" i="2"/>
  <c r="J26" i="2"/>
  <c r="L26" i="2"/>
  <c r="I22" i="2"/>
  <c r="P22" i="2" s="1"/>
  <c r="H22" i="2"/>
  <c r="O48" i="2"/>
  <c r="K48" i="2"/>
  <c r="J36" i="2"/>
  <c r="L36" i="2"/>
  <c r="H35" i="2"/>
  <c r="O35" i="2"/>
  <c r="H38" i="2"/>
  <c r="I49" i="2"/>
  <c r="P49" i="2" s="1"/>
  <c r="L43" i="2"/>
  <c r="I36" i="2"/>
  <c r="P36" i="2" s="1"/>
  <c r="H49" i="2"/>
  <c r="I33" i="2"/>
  <c r="P33" i="2" s="1"/>
  <c r="O25" i="2"/>
  <c r="J51" i="2"/>
  <c r="L48" i="2"/>
  <c r="H36" i="2"/>
  <c r="O36" i="2"/>
  <c r="H157" i="2"/>
  <c r="H141" i="2"/>
  <c r="L49" i="2"/>
  <c r="J49" i="2"/>
  <c r="I41" i="2"/>
  <c r="P41" i="2" s="1"/>
  <c r="K41" i="2"/>
  <c r="H37" i="2"/>
  <c r="O33" i="2"/>
  <c r="K33" i="2"/>
  <c r="L25" i="2"/>
  <c r="J52" i="2"/>
  <c r="H51" i="2"/>
  <c r="J43" i="2"/>
  <c r="I46" i="2"/>
  <c r="P46" i="2" s="1"/>
  <c r="I159" i="2"/>
  <c r="P159" i="2" s="1"/>
  <c r="O161" i="2"/>
  <c r="O159" i="2"/>
  <c r="J161" i="2"/>
  <c r="H159" i="2"/>
  <c r="I171" i="2"/>
  <c r="P171" i="2" s="1"/>
  <c r="H161" i="2"/>
  <c r="K188" i="2"/>
  <c r="J171" i="2"/>
  <c r="J155" i="2"/>
  <c r="K13" i="2"/>
  <c r="J169" i="2"/>
  <c r="O155" i="2"/>
  <c r="O13" i="2"/>
  <c r="I188" i="2"/>
  <c r="P188" i="2" s="1"/>
  <c r="O171" i="2"/>
  <c r="H13" i="2"/>
  <c r="O163" i="2"/>
  <c r="H163" i="2"/>
  <c r="I139" i="2"/>
  <c r="P139" i="2" s="1"/>
  <c r="I163" i="2"/>
  <c r="P163" i="2" s="1"/>
  <c r="O12" i="2"/>
  <c r="I12" i="2"/>
  <c r="I187" i="2"/>
  <c r="P187" i="2" s="1"/>
  <c r="H173" i="2"/>
  <c r="J139" i="2"/>
  <c r="K187" i="2"/>
  <c r="H185" i="2"/>
  <c r="I173" i="2"/>
  <c r="P173" i="2" s="1"/>
  <c r="O139" i="2"/>
  <c r="L17" i="2"/>
  <c r="O17" i="2"/>
  <c r="H187" i="2"/>
  <c r="J187" i="2"/>
  <c r="I175" i="2"/>
  <c r="P175" i="2" s="1"/>
  <c r="H175" i="2"/>
  <c r="J175" i="2"/>
  <c r="O175" i="2"/>
  <c r="O143" i="2"/>
  <c r="H143" i="2"/>
  <c r="J143" i="2"/>
  <c r="I143" i="2"/>
  <c r="P143" i="2" s="1"/>
  <c r="J165" i="2"/>
  <c r="O165" i="2"/>
  <c r="I165" i="2"/>
  <c r="P165" i="2" s="1"/>
  <c r="H165" i="2"/>
  <c r="O151" i="2"/>
  <c r="H151" i="2"/>
  <c r="J151" i="2"/>
  <c r="I151" i="2"/>
  <c r="P151" i="2" s="1"/>
  <c r="H182" i="2"/>
  <c r="J177" i="2"/>
  <c r="H133" i="2"/>
  <c r="I131" i="2"/>
  <c r="P131" i="2" s="1"/>
  <c r="H17" i="2"/>
  <c r="O177" i="2"/>
  <c r="J131" i="2"/>
  <c r="J149" i="2"/>
  <c r="I177" i="2"/>
  <c r="P177" i="2" s="1"/>
  <c r="O149" i="2"/>
  <c r="J133" i="2"/>
  <c r="K17" i="2"/>
  <c r="I17" i="2"/>
  <c r="O174" i="2"/>
  <c r="J174" i="2"/>
  <c r="I174" i="2"/>
  <c r="P174" i="2" s="1"/>
  <c r="H174" i="2"/>
  <c r="O162" i="2"/>
  <c r="I162" i="2"/>
  <c r="P162" i="2" s="1"/>
  <c r="J162" i="2"/>
  <c r="H162" i="2"/>
  <c r="I160" i="2"/>
  <c r="P160" i="2" s="1"/>
  <c r="O160" i="2"/>
  <c r="J160" i="2"/>
  <c r="H160" i="2"/>
  <c r="L8" i="2"/>
  <c r="H8" i="2"/>
  <c r="K8" i="2"/>
  <c r="O8" i="2"/>
  <c r="I8" i="2"/>
  <c r="J8" i="2"/>
  <c r="P8" i="2" s="1"/>
  <c r="I164" i="2"/>
  <c r="P164" i="2" s="1"/>
  <c r="O164" i="2"/>
  <c r="H164" i="2"/>
  <c r="J164" i="2"/>
  <c r="O154" i="2"/>
  <c r="J154" i="2"/>
  <c r="I154" i="2"/>
  <c r="P154" i="2" s="1"/>
  <c r="H154" i="2"/>
  <c r="O146" i="2"/>
  <c r="J146" i="2"/>
  <c r="I146" i="2"/>
  <c r="P146" i="2" s="1"/>
  <c r="H146" i="2"/>
  <c r="O170" i="2"/>
  <c r="J170" i="2"/>
  <c r="I170" i="2"/>
  <c r="P170" i="2" s="1"/>
  <c r="H170" i="2"/>
  <c r="O150" i="2"/>
  <c r="J150" i="2"/>
  <c r="I150" i="2"/>
  <c r="P150" i="2" s="1"/>
  <c r="H150" i="2"/>
  <c r="L14" i="2"/>
  <c r="H14" i="2"/>
  <c r="I14" i="2"/>
  <c r="O14" i="2"/>
  <c r="K14" i="2"/>
  <c r="J14" i="2"/>
  <c r="P14" i="2" s="1"/>
  <c r="L6" i="2"/>
  <c r="H6" i="2"/>
  <c r="K6" i="2"/>
  <c r="J6" i="2"/>
  <c r="P6" i="2" s="1"/>
  <c r="O6" i="2"/>
  <c r="I6" i="2"/>
  <c r="L4" i="2"/>
  <c r="K4" i="2"/>
  <c r="O4" i="2"/>
  <c r="I4" i="2"/>
  <c r="J4" i="2"/>
  <c r="P4" i="2" s="1"/>
  <c r="H4" i="2"/>
  <c r="O178" i="2"/>
  <c r="J178" i="2"/>
  <c r="I178" i="2"/>
  <c r="P178" i="2" s="1"/>
  <c r="H178" i="2"/>
  <c r="K20" i="2"/>
  <c r="L20" i="2"/>
  <c r="J20" i="2"/>
  <c r="P20" i="2" s="1"/>
  <c r="M20" i="2"/>
  <c r="H20" i="2"/>
  <c r="O20" i="2"/>
  <c r="I20" i="2"/>
  <c r="I176" i="2"/>
  <c r="P176" i="2" s="1"/>
  <c r="H176" i="2"/>
  <c r="O176" i="2"/>
  <c r="J176" i="2"/>
  <c r="O19" i="2"/>
  <c r="J19" i="2"/>
  <c r="P19" i="2" s="1"/>
  <c r="L19" i="2"/>
  <c r="K19" i="2"/>
  <c r="H19" i="2"/>
  <c r="I19" i="2"/>
  <c r="M19" i="2"/>
  <c r="J15" i="2"/>
  <c r="P15" i="2" s="1"/>
  <c r="I15" i="2"/>
  <c r="O15" i="2"/>
  <c r="H15" i="2"/>
  <c r="K15" i="2"/>
  <c r="L15" i="2"/>
  <c r="I182" i="2"/>
  <c r="P182" i="2" s="1"/>
  <c r="I172" i="2"/>
  <c r="P172" i="2" s="1"/>
  <c r="H172" i="2"/>
  <c r="O172" i="2"/>
  <c r="J172" i="2"/>
  <c r="I156" i="2"/>
  <c r="P156" i="2" s="1"/>
  <c r="H156" i="2"/>
  <c r="O156" i="2"/>
  <c r="J156" i="2"/>
  <c r="J186" i="2"/>
  <c r="O158" i="2"/>
  <c r="I158" i="2"/>
  <c r="P158" i="2" s="1"/>
  <c r="J158" i="2"/>
  <c r="H158" i="2"/>
  <c r="O166" i="2"/>
  <c r="I166" i="2"/>
  <c r="P166" i="2" s="1"/>
  <c r="J166" i="2"/>
  <c r="H166" i="2"/>
  <c r="I144" i="2"/>
  <c r="P144" i="2" s="1"/>
  <c r="H144" i="2"/>
  <c r="O144" i="2"/>
  <c r="J144" i="2"/>
  <c r="H186" i="2"/>
  <c r="J11" i="2"/>
  <c r="P11" i="2" s="1"/>
  <c r="L11" i="2"/>
  <c r="K11" i="2"/>
  <c r="H11" i="2"/>
  <c r="I11" i="2"/>
  <c r="O11" i="2"/>
  <c r="I140" i="2"/>
  <c r="P140" i="2" s="1"/>
  <c r="H140" i="2"/>
  <c r="O140" i="2"/>
  <c r="J140" i="2"/>
  <c r="I190" i="2"/>
  <c r="P190" i="2" s="1"/>
  <c r="I168" i="2"/>
  <c r="P168" i="2" s="1"/>
  <c r="H168" i="2"/>
  <c r="O168" i="2"/>
  <c r="J168" i="2"/>
  <c r="H189" i="2"/>
  <c r="I152" i="2"/>
  <c r="P152" i="2" s="1"/>
  <c r="H152" i="2"/>
  <c r="O152" i="2"/>
  <c r="J152" i="2"/>
  <c r="I136" i="2"/>
  <c r="P136" i="2" s="1"/>
  <c r="H136" i="2"/>
  <c r="O136" i="2"/>
  <c r="J136" i="2"/>
  <c r="L10" i="2"/>
  <c r="H10" i="2"/>
  <c r="K10" i="2"/>
  <c r="J10" i="2"/>
  <c r="P10" i="2" s="1"/>
  <c r="O10" i="2"/>
  <c r="I10" i="2"/>
  <c r="H188" i="2"/>
  <c r="I180" i="2"/>
  <c r="P180" i="2" s="1"/>
  <c r="H180" i="2"/>
  <c r="O180" i="2"/>
  <c r="J180" i="2"/>
  <c r="K182" i="2"/>
  <c r="I148" i="2"/>
  <c r="P148" i="2" s="1"/>
  <c r="H148" i="2"/>
  <c r="O148" i="2"/>
  <c r="J148" i="2"/>
  <c r="I132" i="2"/>
  <c r="P132" i="2" s="1"/>
  <c r="H132" i="2"/>
  <c r="O132" i="2"/>
  <c r="J132" i="2"/>
  <c r="I186" i="2"/>
  <c r="P186" i="2" s="1"/>
  <c r="H134" i="2" l="1"/>
  <c r="I142" i="2"/>
  <c r="P142" i="2" s="1"/>
  <c r="H138" i="2"/>
  <c r="I135" i="2"/>
  <c r="P135" i="2" s="1"/>
  <c r="I138" i="2"/>
  <c r="P138" i="2" s="1"/>
  <c r="J138" i="2"/>
  <c r="O135" i="2"/>
  <c r="J135" i="2"/>
  <c r="O142" i="2"/>
  <c r="J134" i="2"/>
  <c r="H137" i="2"/>
  <c r="J137" i="2"/>
  <c r="O137" i="2"/>
  <c r="I137" i="2"/>
  <c r="P137" i="2" s="1"/>
  <c r="J142" i="2"/>
  <c r="I134" i="2"/>
  <c r="P134" i="2" s="1"/>
  <c r="D190" i="1"/>
  <c r="G190" i="1" s="1"/>
  <c r="D189" i="1"/>
  <c r="D188" i="1"/>
  <c r="G188" i="1" s="1"/>
  <c r="D187" i="1"/>
  <c r="D186" i="1"/>
  <c r="D185" i="1"/>
  <c r="E185" i="1" s="1"/>
  <c r="D184" i="1"/>
  <c r="E184" i="1" s="1"/>
  <c r="H184" i="1" s="1"/>
  <c r="D183" i="1"/>
  <c r="E183" i="1" s="1"/>
  <c r="D182" i="1"/>
  <c r="G182" i="1" s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G130" i="1" s="1"/>
  <c r="D129" i="1"/>
  <c r="G129" i="1" s="1"/>
  <c r="L129" i="1" s="1"/>
  <c r="D128" i="1"/>
  <c r="G128" i="1" s="1"/>
  <c r="D127" i="1"/>
  <c r="G127" i="1" s="1"/>
  <c r="D126" i="1"/>
  <c r="G126" i="1" s="1"/>
  <c r="D125" i="1"/>
  <c r="G125" i="1" s="1"/>
  <c r="D124" i="1"/>
  <c r="G124" i="1" s="1"/>
  <c r="K124" i="1" s="1"/>
  <c r="D123" i="1"/>
  <c r="G123" i="1" s="1"/>
  <c r="J123" i="1" s="1"/>
  <c r="D122" i="1"/>
  <c r="G122" i="1" s="1"/>
  <c r="D121" i="1"/>
  <c r="G121" i="1" s="1"/>
  <c r="D120" i="1"/>
  <c r="G120" i="1" s="1"/>
  <c r="H120" i="1" s="1"/>
  <c r="D119" i="1"/>
  <c r="G119" i="1" s="1"/>
  <c r="O119" i="1" s="1"/>
  <c r="D118" i="1"/>
  <c r="G118" i="1" s="1"/>
  <c r="L118" i="1" s="1"/>
  <c r="D117" i="1"/>
  <c r="G117" i="1" s="1"/>
  <c r="J117" i="1" s="1"/>
  <c r="D116" i="1"/>
  <c r="G116" i="1" s="1"/>
  <c r="D115" i="1"/>
  <c r="G115" i="1" s="1"/>
  <c r="D114" i="1"/>
  <c r="G114" i="1" s="1"/>
  <c r="D113" i="1"/>
  <c r="G113" i="1" s="1"/>
  <c r="D112" i="1"/>
  <c r="G112" i="1" s="1"/>
  <c r="D111" i="1"/>
  <c r="G111" i="1" s="1"/>
  <c r="O111" i="1" s="1"/>
  <c r="D110" i="1"/>
  <c r="G110" i="1" s="1"/>
  <c r="D109" i="1"/>
  <c r="G109" i="1" s="1"/>
  <c r="O109" i="1" s="1"/>
  <c r="D108" i="1"/>
  <c r="G108" i="1" s="1"/>
  <c r="H108" i="1" s="1"/>
  <c r="D107" i="1"/>
  <c r="G107" i="1" s="1"/>
  <c r="D106" i="1"/>
  <c r="G106" i="1" s="1"/>
  <c r="D105" i="1"/>
  <c r="G105" i="1" s="1"/>
  <c r="D104" i="1"/>
  <c r="G104" i="1" s="1"/>
  <c r="D103" i="1"/>
  <c r="G103" i="1" s="1"/>
  <c r="O103" i="1" s="1"/>
  <c r="D102" i="1"/>
  <c r="G102" i="1" s="1"/>
  <c r="D101" i="1"/>
  <c r="G101" i="1" s="1"/>
  <c r="D100" i="1"/>
  <c r="G100" i="1" s="1"/>
  <c r="J100" i="1" s="1"/>
  <c r="D99" i="1"/>
  <c r="G99" i="1" s="1"/>
  <c r="D98" i="1"/>
  <c r="G98" i="1" s="1"/>
  <c r="D97" i="1"/>
  <c r="G97" i="1" s="1"/>
  <c r="O97" i="1" s="1"/>
  <c r="D96" i="1"/>
  <c r="G96" i="1" s="1"/>
  <c r="D95" i="1"/>
  <c r="G95" i="1" s="1"/>
  <c r="I95" i="1" s="1"/>
  <c r="P95" i="1" s="1"/>
  <c r="D94" i="1"/>
  <c r="G94" i="1" s="1"/>
  <c r="D93" i="1"/>
  <c r="G93" i="1" s="1"/>
  <c r="D92" i="1"/>
  <c r="G92" i="1" s="1"/>
  <c r="J92" i="1" s="1"/>
  <c r="D91" i="1"/>
  <c r="G91" i="1" s="1"/>
  <c r="O91" i="1" s="1"/>
  <c r="D90" i="1"/>
  <c r="G90" i="1" s="1"/>
  <c r="O90" i="1" s="1"/>
  <c r="D89" i="1"/>
  <c r="G89" i="1" s="1"/>
  <c r="O89" i="1" s="1"/>
  <c r="P88" i="1"/>
  <c r="D88" i="1"/>
  <c r="P87" i="1"/>
  <c r="D87" i="1"/>
  <c r="G87" i="1" s="1"/>
  <c r="D86" i="1"/>
  <c r="J86" i="1" s="1"/>
  <c r="D85" i="1"/>
  <c r="G85" i="1" s="1"/>
  <c r="D84" i="1"/>
  <c r="J84" i="1" s="1"/>
  <c r="D83" i="1"/>
  <c r="K83" i="1" s="1"/>
  <c r="D82" i="1"/>
  <c r="D81" i="1"/>
  <c r="D80" i="1"/>
  <c r="L80" i="1" s="1"/>
  <c r="D79" i="1"/>
  <c r="K79" i="1" s="1"/>
  <c r="D78" i="1"/>
  <c r="D77" i="1"/>
  <c r="L77" i="1" s="1"/>
  <c r="D76" i="1"/>
  <c r="D75" i="1"/>
  <c r="J75" i="1" s="1"/>
  <c r="D74" i="1"/>
  <c r="K74" i="1" s="1"/>
  <c r="D73" i="1"/>
  <c r="J73" i="1" s="1"/>
  <c r="D72" i="1"/>
  <c r="D71" i="1"/>
  <c r="O71" i="1" s="1"/>
  <c r="D70" i="1"/>
  <c r="H70" i="1" s="1"/>
  <c r="D69" i="1"/>
  <c r="H69" i="1" s="1"/>
  <c r="D68" i="1"/>
  <c r="D67" i="1"/>
  <c r="O67" i="1" s="1"/>
  <c r="D66" i="1"/>
  <c r="K66" i="1" s="1"/>
  <c r="D65" i="1"/>
  <c r="O65" i="1" s="1"/>
  <c r="D64" i="1"/>
  <c r="O64" i="1" s="1"/>
  <c r="D63" i="1"/>
  <c r="O63" i="1" s="1"/>
  <c r="D62" i="1"/>
  <c r="O62" i="1" s="1"/>
  <c r="D61" i="1"/>
  <c r="H61" i="1" s="1"/>
  <c r="D60" i="1"/>
  <c r="H60" i="1" s="1"/>
  <c r="D59" i="1"/>
  <c r="I59" i="1" s="1"/>
  <c r="P59" i="1" s="1"/>
  <c r="D58" i="1"/>
  <c r="K58" i="1" s="1"/>
  <c r="D57" i="1"/>
  <c r="L57" i="1" s="1"/>
  <c r="D56" i="1"/>
  <c r="O56" i="1" s="1"/>
  <c r="D55" i="1"/>
  <c r="J55" i="1" s="1"/>
  <c r="D54" i="1"/>
  <c r="K54" i="1" s="1"/>
  <c r="D53" i="1"/>
  <c r="L53" i="1" s="1"/>
  <c r="D52" i="1"/>
  <c r="G52" i="1" s="1"/>
  <c r="J52" i="1" s="1"/>
  <c r="D51" i="1"/>
  <c r="K51" i="1" s="1"/>
  <c r="D50" i="1"/>
  <c r="L50" i="1" s="1"/>
  <c r="D49" i="1"/>
  <c r="O49" i="1" s="1"/>
  <c r="D48" i="1"/>
  <c r="J48" i="1" s="1"/>
  <c r="D47" i="1"/>
  <c r="J47" i="1" s="1"/>
  <c r="D46" i="1"/>
  <c r="K46" i="1" s="1"/>
  <c r="D45" i="1"/>
  <c r="K45" i="1" s="1"/>
  <c r="D44" i="1"/>
  <c r="K44" i="1" s="1"/>
  <c r="D43" i="1"/>
  <c r="L43" i="1" s="1"/>
  <c r="D42" i="1"/>
  <c r="O42" i="1" s="1"/>
  <c r="D41" i="1"/>
  <c r="J41" i="1" s="1"/>
  <c r="D40" i="1"/>
  <c r="K40" i="1" s="1"/>
  <c r="D39" i="1"/>
  <c r="K39" i="1" s="1"/>
  <c r="D38" i="1"/>
  <c r="L38" i="1" s="1"/>
  <c r="D37" i="1"/>
  <c r="L37" i="1" s="1"/>
  <c r="D36" i="1"/>
  <c r="L36" i="1" s="1"/>
  <c r="D35" i="1"/>
  <c r="E35" i="1" s="1"/>
  <c r="D34" i="1"/>
  <c r="D33" i="1"/>
  <c r="F33" i="1" s="1"/>
  <c r="D32" i="1"/>
  <c r="E32" i="1" s="1"/>
  <c r="D31" i="1"/>
  <c r="E31" i="1" s="1"/>
  <c r="D30" i="1"/>
  <c r="D29" i="1"/>
  <c r="F29" i="1" s="1"/>
  <c r="G29" i="1" s="1"/>
  <c r="J29" i="1" s="1"/>
  <c r="D28" i="1"/>
  <c r="G28" i="1" s="1"/>
  <c r="H28" i="1" s="1"/>
  <c r="F139" i="1" l="1"/>
  <c r="F140" i="1"/>
  <c r="F144" i="1"/>
  <c r="E148" i="1"/>
  <c r="G148" i="1" s="1"/>
  <c r="F164" i="1"/>
  <c r="E168" i="1"/>
  <c r="G168" i="1"/>
  <c r="E176" i="1"/>
  <c r="G176" i="1" s="1"/>
  <c r="E147" i="1"/>
  <c r="G147" i="1" s="1"/>
  <c r="F159" i="1"/>
  <c r="F167" i="1"/>
  <c r="E175" i="1"/>
  <c r="G175" i="1" s="1"/>
  <c r="E179" i="1"/>
  <c r="G179" i="1" s="1"/>
  <c r="E133" i="1"/>
  <c r="G133" i="1" s="1"/>
  <c r="E137" i="1"/>
  <c r="G137" i="1" s="1"/>
  <c r="E141" i="1"/>
  <c r="G141" i="1" s="1"/>
  <c r="E145" i="1"/>
  <c r="G145" i="1" s="1"/>
  <c r="E153" i="1"/>
  <c r="G153" i="1"/>
  <c r="E157" i="1"/>
  <c r="G157" i="1"/>
  <c r="F161" i="1"/>
  <c r="F165" i="1"/>
  <c r="F169" i="1"/>
  <c r="F173" i="1"/>
  <c r="F177" i="1"/>
  <c r="G177" i="1"/>
  <c r="E135" i="1"/>
  <c r="G135" i="1"/>
  <c r="E162" i="1"/>
  <c r="G162" i="1" s="1"/>
  <c r="E136" i="1"/>
  <c r="G136" i="1" s="1"/>
  <c r="K70" i="1"/>
  <c r="I39" i="1"/>
  <c r="P39" i="1" s="1"/>
  <c r="L55" i="1"/>
  <c r="I58" i="1"/>
  <c r="P58" i="1" s="1"/>
  <c r="O53" i="1"/>
  <c r="I70" i="1"/>
  <c r="P70" i="1" s="1"/>
  <c r="L83" i="1"/>
  <c r="F148" i="1"/>
  <c r="H44" i="1"/>
  <c r="E140" i="1"/>
  <c r="G140" i="1" s="1"/>
  <c r="F175" i="1"/>
  <c r="L28" i="1"/>
  <c r="F31" i="1"/>
  <c r="G31" i="1" s="1"/>
  <c r="K31" i="1" s="1"/>
  <c r="I44" i="1"/>
  <c r="P44" i="1" s="1"/>
  <c r="L54" i="1"/>
  <c r="L59" i="1"/>
  <c r="E139" i="1"/>
  <c r="G139" i="1" s="1"/>
  <c r="F147" i="1"/>
  <c r="E173" i="1"/>
  <c r="G173" i="1" s="1"/>
  <c r="I57" i="1"/>
  <c r="P57" i="1" s="1"/>
  <c r="L58" i="1"/>
  <c r="L69" i="1"/>
  <c r="O117" i="1"/>
  <c r="O57" i="1"/>
  <c r="O69" i="1"/>
  <c r="I37" i="1"/>
  <c r="P37" i="1" s="1"/>
  <c r="I45" i="1"/>
  <c r="P45" i="1" s="1"/>
  <c r="I48" i="1"/>
  <c r="P48" i="1" s="1"/>
  <c r="L51" i="1"/>
  <c r="H59" i="1"/>
  <c r="I61" i="1"/>
  <c r="P61" i="1" s="1"/>
  <c r="K61" i="1"/>
  <c r="L60" i="1"/>
  <c r="O60" i="1"/>
  <c r="K106" i="1"/>
  <c r="H106" i="1"/>
  <c r="L106" i="1"/>
  <c r="O126" i="1"/>
  <c r="K126" i="1"/>
  <c r="O94" i="1"/>
  <c r="H94" i="1"/>
  <c r="K110" i="1"/>
  <c r="L110" i="1"/>
  <c r="H110" i="1"/>
  <c r="K116" i="1"/>
  <c r="L116" i="1"/>
  <c r="H116" i="1"/>
  <c r="G73" i="1"/>
  <c r="G80" i="1"/>
  <c r="H91" i="1"/>
  <c r="E144" i="1"/>
  <c r="G144" i="1" s="1"/>
  <c r="E159" i="1"/>
  <c r="G159" i="1" s="1"/>
  <c r="I36" i="1"/>
  <c r="P36" i="1" s="1"/>
  <c r="H40" i="1"/>
  <c r="H46" i="1"/>
  <c r="G48" i="1"/>
  <c r="O48" i="1"/>
  <c r="O50" i="1"/>
  <c r="H54" i="1"/>
  <c r="G55" i="1"/>
  <c r="I66" i="1"/>
  <c r="P66" i="1" s="1"/>
  <c r="H73" i="1"/>
  <c r="J74" i="1"/>
  <c r="K77" i="1"/>
  <c r="H79" i="1"/>
  <c r="H83" i="1"/>
  <c r="G84" i="1"/>
  <c r="I91" i="1"/>
  <c r="P91" i="1" s="1"/>
  <c r="J109" i="1"/>
  <c r="F135" i="1"/>
  <c r="F143" i="1"/>
  <c r="F162" i="1"/>
  <c r="E167" i="1"/>
  <c r="G167" i="1" s="1"/>
  <c r="F168" i="1"/>
  <c r="G181" i="1"/>
  <c r="L48" i="1"/>
  <c r="I50" i="1"/>
  <c r="P50" i="1" s="1"/>
  <c r="O55" i="1"/>
  <c r="H66" i="1"/>
  <c r="G74" i="1"/>
  <c r="E143" i="1"/>
  <c r="G143" i="1" s="1"/>
  <c r="E181" i="1"/>
  <c r="K181" i="1" s="1"/>
  <c r="H39" i="1"/>
  <c r="I40" i="1"/>
  <c r="P40" i="1" s="1"/>
  <c r="H45" i="1"/>
  <c r="I46" i="1"/>
  <c r="P46" i="1" s="1"/>
  <c r="H48" i="1"/>
  <c r="I53" i="1"/>
  <c r="P53" i="1" s="1"/>
  <c r="I54" i="1"/>
  <c r="P54" i="1" s="1"/>
  <c r="H55" i="1"/>
  <c r="H58" i="1"/>
  <c r="G59" i="1"/>
  <c r="K73" i="1"/>
  <c r="I79" i="1"/>
  <c r="P79" i="1" s="1"/>
  <c r="I83" i="1"/>
  <c r="P83" i="1" s="1"/>
  <c r="H84" i="1"/>
  <c r="E165" i="1"/>
  <c r="G165" i="1" s="1"/>
  <c r="F176" i="1"/>
  <c r="K112" i="1"/>
  <c r="L112" i="1"/>
  <c r="H112" i="1"/>
  <c r="O99" i="1"/>
  <c r="I99" i="1"/>
  <c r="P99" i="1" s="1"/>
  <c r="H99" i="1"/>
  <c r="K125" i="1"/>
  <c r="I125" i="1"/>
  <c r="P125" i="1" s="1"/>
  <c r="H125" i="1"/>
  <c r="L125" i="1"/>
  <c r="M125" i="1"/>
  <c r="K41" i="1"/>
  <c r="K47" i="1"/>
  <c r="K72" i="1"/>
  <c r="H72" i="1"/>
  <c r="K76" i="1"/>
  <c r="L76" i="1"/>
  <c r="I76" i="1"/>
  <c r="P76" i="1" s="1"/>
  <c r="L127" i="1"/>
  <c r="H127" i="1"/>
  <c r="F132" i="1"/>
  <c r="F155" i="1"/>
  <c r="F171" i="1"/>
  <c r="G41" i="1"/>
  <c r="O51" i="1"/>
  <c r="I72" i="1"/>
  <c r="P72" i="1" s="1"/>
  <c r="J81" i="1"/>
  <c r="G81" i="1"/>
  <c r="O88" i="1"/>
  <c r="H88" i="1"/>
  <c r="G88" i="1"/>
  <c r="K114" i="1"/>
  <c r="H114" i="1"/>
  <c r="E132" i="1"/>
  <c r="G132" i="1" s="1"/>
  <c r="F151" i="1"/>
  <c r="E155" i="1"/>
  <c r="G155" i="1" s="1"/>
  <c r="E161" i="1"/>
  <c r="G161" i="1" s="1"/>
  <c r="F163" i="1"/>
  <c r="E163" i="1"/>
  <c r="G163" i="1" s="1"/>
  <c r="E171" i="1"/>
  <c r="G171" i="1" s="1"/>
  <c r="F32" i="1"/>
  <c r="G32" i="1" s="1"/>
  <c r="F35" i="1"/>
  <c r="G35" i="1" s="1"/>
  <c r="O38" i="1"/>
  <c r="L39" i="1"/>
  <c r="L40" i="1"/>
  <c r="H41" i="1"/>
  <c r="O41" i="1"/>
  <c r="O43" i="1"/>
  <c r="L44" i="1"/>
  <c r="L45" i="1"/>
  <c r="L46" i="1"/>
  <c r="H47" i="1"/>
  <c r="K48" i="1"/>
  <c r="H51" i="1"/>
  <c r="O54" i="1"/>
  <c r="I55" i="1"/>
  <c r="P55" i="1" s="1"/>
  <c r="O58" i="1"/>
  <c r="K60" i="1"/>
  <c r="I60" i="1"/>
  <c r="P60" i="1" s="1"/>
  <c r="J61" i="1"/>
  <c r="L61" i="1"/>
  <c r="G61" i="1"/>
  <c r="O61" i="1"/>
  <c r="J66" i="1"/>
  <c r="L66" i="1"/>
  <c r="G66" i="1"/>
  <c r="O66" i="1"/>
  <c r="K69" i="1"/>
  <c r="I69" i="1"/>
  <c r="P69" i="1" s="1"/>
  <c r="J70" i="1"/>
  <c r="L70" i="1"/>
  <c r="G70" i="1"/>
  <c r="O70" i="1"/>
  <c r="L72" i="1"/>
  <c r="O76" i="1"/>
  <c r="J80" i="1"/>
  <c r="K80" i="1"/>
  <c r="H80" i="1"/>
  <c r="K81" i="1"/>
  <c r="O87" i="1"/>
  <c r="H87" i="1"/>
  <c r="H90" i="1"/>
  <c r="O95" i="1"/>
  <c r="H95" i="1"/>
  <c r="K102" i="1"/>
  <c r="L102" i="1"/>
  <c r="K104" i="1"/>
  <c r="H104" i="1"/>
  <c r="L114" i="1"/>
  <c r="E131" i="1"/>
  <c r="G131" i="1" s="1"/>
  <c r="E151" i="1"/>
  <c r="G151" i="1" s="1"/>
  <c r="F156" i="1"/>
  <c r="E169" i="1"/>
  <c r="G169" i="1" s="1"/>
  <c r="E177" i="1"/>
  <c r="J184" i="1"/>
  <c r="E187" i="1"/>
  <c r="J187" i="1" s="1"/>
  <c r="L65" i="1"/>
  <c r="I65" i="1"/>
  <c r="P65" i="1" s="1"/>
  <c r="L68" i="1"/>
  <c r="I68" i="1"/>
  <c r="P68" i="1" s="1"/>
  <c r="O98" i="1"/>
  <c r="H98" i="1"/>
  <c r="F152" i="1"/>
  <c r="E152" i="1"/>
  <c r="G152" i="1" s="1"/>
  <c r="F179" i="1"/>
  <c r="I38" i="1"/>
  <c r="P38" i="1" s="1"/>
  <c r="L41" i="1"/>
  <c r="I43" i="1"/>
  <c r="P43" i="1" s="1"/>
  <c r="G47" i="1"/>
  <c r="L47" i="1"/>
  <c r="O68" i="1"/>
  <c r="H76" i="1"/>
  <c r="O40" i="1"/>
  <c r="I41" i="1"/>
  <c r="P41" i="1" s="1"/>
  <c r="O46" i="1"/>
  <c r="I47" i="1"/>
  <c r="P47" i="1" s="1"/>
  <c r="I51" i="1"/>
  <c r="P51" i="1" s="1"/>
  <c r="K55" i="1"/>
  <c r="J59" i="1"/>
  <c r="O59" i="1"/>
  <c r="K59" i="1"/>
  <c r="O72" i="1"/>
  <c r="J77" i="1"/>
  <c r="H77" i="1"/>
  <c r="G77" i="1"/>
  <c r="J85" i="1"/>
  <c r="K85" i="1"/>
  <c r="H102" i="1"/>
  <c r="L104" i="1"/>
  <c r="K108" i="1"/>
  <c r="L108" i="1"/>
  <c r="K118" i="1"/>
  <c r="H118" i="1"/>
  <c r="K120" i="1"/>
  <c r="L120" i="1"/>
  <c r="I129" i="1"/>
  <c r="P129" i="1" s="1"/>
  <c r="F131" i="1"/>
  <c r="F136" i="1"/>
  <c r="E149" i="1"/>
  <c r="G149" i="1" s="1"/>
  <c r="E156" i="1"/>
  <c r="G156" i="1" s="1"/>
  <c r="E172" i="1"/>
  <c r="G172" i="1" s="1"/>
  <c r="F172" i="1"/>
  <c r="E180" i="1"/>
  <c r="G180" i="1" s="1"/>
  <c r="F180" i="1"/>
  <c r="L73" i="1"/>
  <c r="L79" i="1"/>
  <c r="O83" i="1"/>
  <c r="K84" i="1"/>
  <c r="O79" i="1"/>
  <c r="L84" i="1"/>
  <c r="K28" i="1"/>
  <c r="O28" i="1"/>
  <c r="I28" i="1"/>
  <c r="P28" i="1" s="1"/>
  <c r="J28" i="1"/>
  <c r="O29" i="1"/>
  <c r="I29" i="1"/>
  <c r="P29" i="1" s="1"/>
  <c r="K29" i="1"/>
  <c r="L29" i="1"/>
  <c r="H29" i="1"/>
  <c r="F34" i="1"/>
  <c r="G34" i="1" s="1"/>
  <c r="J56" i="1"/>
  <c r="J62" i="1"/>
  <c r="J63" i="1"/>
  <c r="J64" i="1"/>
  <c r="J67" i="1"/>
  <c r="J71" i="1"/>
  <c r="L78" i="1"/>
  <c r="H78" i="1"/>
  <c r="K78" i="1"/>
  <c r="G78" i="1"/>
  <c r="I96" i="1"/>
  <c r="P96" i="1" s="1"/>
  <c r="H96" i="1"/>
  <c r="O96" i="1"/>
  <c r="J101" i="1"/>
  <c r="I101" i="1"/>
  <c r="P101" i="1"/>
  <c r="H101" i="1"/>
  <c r="M107" i="1"/>
  <c r="I107" i="1"/>
  <c r="P107" i="1" s="1"/>
  <c r="L107" i="1"/>
  <c r="H107" i="1"/>
  <c r="K107" i="1"/>
  <c r="M115" i="1"/>
  <c r="I115" i="1"/>
  <c r="P115" i="1" s="1"/>
  <c r="L115" i="1"/>
  <c r="H115" i="1"/>
  <c r="K115" i="1"/>
  <c r="K122" i="1"/>
  <c r="O122" i="1"/>
  <c r="J122" i="1"/>
  <c r="M122" i="1"/>
  <c r="I122" i="1"/>
  <c r="P122" i="1" s="1"/>
  <c r="J37" i="1"/>
  <c r="J43" i="1"/>
  <c r="G49" i="1"/>
  <c r="J50" i="1"/>
  <c r="H52" i="1"/>
  <c r="K56" i="1"/>
  <c r="J57" i="1"/>
  <c r="G62" i="1"/>
  <c r="K62" i="1"/>
  <c r="G63" i="1"/>
  <c r="K63" i="1"/>
  <c r="K64" i="1"/>
  <c r="J65" i="1"/>
  <c r="G67" i="1"/>
  <c r="K71" i="1"/>
  <c r="I78" i="1"/>
  <c r="P78" i="1" s="1"/>
  <c r="J96" i="1"/>
  <c r="O101" i="1"/>
  <c r="M105" i="1"/>
  <c r="I105" i="1"/>
  <c r="P105" i="1" s="1"/>
  <c r="L105" i="1"/>
  <c r="H105" i="1"/>
  <c r="K105" i="1"/>
  <c r="J107" i="1"/>
  <c r="M113" i="1"/>
  <c r="I113" i="1"/>
  <c r="P113" i="1" s="1"/>
  <c r="L113" i="1"/>
  <c r="H113" i="1"/>
  <c r="K113" i="1"/>
  <c r="J115" i="1"/>
  <c r="M121" i="1"/>
  <c r="I121" i="1"/>
  <c r="P121" i="1" s="1"/>
  <c r="L121" i="1"/>
  <c r="H121" i="1"/>
  <c r="K121" i="1"/>
  <c r="H122" i="1"/>
  <c r="F30" i="1"/>
  <c r="G30" i="1" s="1"/>
  <c r="E33" i="1"/>
  <c r="G33" i="1" s="1"/>
  <c r="G36" i="1"/>
  <c r="K36" i="1"/>
  <c r="G37" i="1"/>
  <c r="K37" i="1"/>
  <c r="G38" i="1"/>
  <c r="K38" i="1"/>
  <c r="J39" i="1"/>
  <c r="J40" i="1"/>
  <c r="H42" i="1"/>
  <c r="L42" i="1"/>
  <c r="G43" i="1"/>
  <c r="K43" i="1"/>
  <c r="J44" i="1"/>
  <c r="J45" i="1"/>
  <c r="J46" i="1"/>
  <c r="H49" i="1"/>
  <c r="L49" i="1"/>
  <c r="G50" i="1"/>
  <c r="K50" i="1"/>
  <c r="J51" i="1"/>
  <c r="I52" i="1"/>
  <c r="P52" i="1" s="1"/>
  <c r="G53" i="1"/>
  <c r="K53" i="1"/>
  <c r="J54" i="1"/>
  <c r="H56" i="1"/>
  <c r="L56" i="1"/>
  <c r="G57" i="1"/>
  <c r="K57" i="1"/>
  <c r="J58" i="1"/>
  <c r="J60" i="1"/>
  <c r="H62" i="1"/>
  <c r="L62" i="1"/>
  <c r="H63" i="1"/>
  <c r="L63" i="1"/>
  <c r="H64" i="1"/>
  <c r="L64" i="1"/>
  <c r="G65" i="1"/>
  <c r="K65" i="1"/>
  <c r="H67" i="1"/>
  <c r="L67" i="1"/>
  <c r="G68" i="1"/>
  <c r="K68" i="1"/>
  <c r="J69" i="1"/>
  <c r="H71" i="1"/>
  <c r="L71" i="1"/>
  <c r="J78" i="1"/>
  <c r="J93" i="1"/>
  <c r="I93" i="1"/>
  <c r="P93" i="1" s="1"/>
  <c r="H93" i="1"/>
  <c r="M103" i="1"/>
  <c r="I103" i="1"/>
  <c r="P103" i="1" s="1"/>
  <c r="L103" i="1"/>
  <c r="H103" i="1"/>
  <c r="K103" i="1"/>
  <c r="J105" i="1"/>
  <c r="O107" i="1"/>
  <c r="M111" i="1"/>
  <c r="I111" i="1"/>
  <c r="P111" i="1" s="1"/>
  <c r="L111" i="1"/>
  <c r="H111" i="1"/>
  <c r="K111" i="1"/>
  <c r="J113" i="1"/>
  <c r="O115" i="1"/>
  <c r="M119" i="1"/>
  <c r="I119" i="1"/>
  <c r="P119" i="1" s="1"/>
  <c r="L119" i="1"/>
  <c r="H119" i="1"/>
  <c r="K119" i="1"/>
  <c r="J121" i="1"/>
  <c r="L122" i="1"/>
  <c r="M128" i="1"/>
  <c r="I128" i="1"/>
  <c r="P128" i="1" s="1"/>
  <c r="L128" i="1"/>
  <c r="H128" i="1"/>
  <c r="K128" i="1"/>
  <c r="J128" i="1"/>
  <c r="F134" i="1"/>
  <c r="E134" i="1"/>
  <c r="G134" i="1" s="1"/>
  <c r="J42" i="1"/>
  <c r="J49" i="1"/>
  <c r="O52" i="1"/>
  <c r="L75" i="1"/>
  <c r="H75" i="1"/>
  <c r="K75" i="1"/>
  <c r="G75" i="1"/>
  <c r="O82" i="1"/>
  <c r="I82" i="1"/>
  <c r="P82" i="1" s="1"/>
  <c r="L82" i="1"/>
  <c r="H82" i="1"/>
  <c r="K82" i="1"/>
  <c r="G82" i="1"/>
  <c r="O86" i="1"/>
  <c r="I86" i="1"/>
  <c r="P86" i="1" s="1"/>
  <c r="L86" i="1"/>
  <c r="H86" i="1"/>
  <c r="K86" i="1"/>
  <c r="G86" i="1"/>
  <c r="J36" i="1"/>
  <c r="J38" i="1"/>
  <c r="G42" i="1"/>
  <c r="K42" i="1"/>
  <c r="K49" i="1"/>
  <c r="J53" i="1"/>
  <c r="G56" i="1"/>
  <c r="G64" i="1"/>
  <c r="K67" i="1"/>
  <c r="J68" i="1"/>
  <c r="G71" i="1"/>
  <c r="I75" i="1"/>
  <c r="P75" i="1" s="1"/>
  <c r="J82" i="1"/>
  <c r="J89" i="1"/>
  <c r="I89" i="1"/>
  <c r="P89" i="1" s="1"/>
  <c r="H89" i="1"/>
  <c r="I100" i="1"/>
  <c r="P100" i="1"/>
  <c r="H100" i="1"/>
  <c r="O100" i="1"/>
  <c r="M124" i="1"/>
  <c r="L124" i="1"/>
  <c r="H124" i="1"/>
  <c r="J124" i="1"/>
  <c r="I124" i="1"/>
  <c r="P124" i="1" s="1"/>
  <c r="O124" i="1"/>
  <c r="H36" i="1"/>
  <c r="H37" i="1"/>
  <c r="H38" i="1"/>
  <c r="G39" i="1"/>
  <c r="G40" i="1"/>
  <c r="I42" i="1"/>
  <c r="P42" i="1" s="1"/>
  <c r="H43" i="1"/>
  <c r="G44" i="1"/>
  <c r="G45" i="1"/>
  <c r="G46" i="1"/>
  <c r="I49" i="1"/>
  <c r="P49" i="1" s="1"/>
  <c r="H50" i="1"/>
  <c r="G51" i="1"/>
  <c r="H53" i="1"/>
  <c r="G54" i="1"/>
  <c r="I56" i="1"/>
  <c r="P56" i="1" s="1"/>
  <c r="H57" i="1"/>
  <c r="G58" i="1"/>
  <c r="G60" i="1"/>
  <c r="I62" i="1"/>
  <c r="P62" i="1" s="1"/>
  <c r="I63" i="1"/>
  <c r="P63" i="1" s="1"/>
  <c r="I64" i="1"/>
  <c r="P64" i="1" s="1"/>
  <c r="H65" i="1"/>
  <c r="I67" i="1"/>
  <c r="P67" i="1" s="1"/>
  <c r="H68" i="1"/>
  <c r="G69" i="1"/>
  <c r="I71" i="1"/>
  <c r="P71" i="1" s="1"/>
  <c r="O74" i="1"/>
  <c r="I74" i="1"/>
  <c r="P74" i="1" s="1"/>
  <c r="L74" i="1"/>
  <c r="H74" i="1"/>
  <c r="O75" i="1"/>
  <c r="O78" i="1"/>
  <c r="O81" i="1"/>
  <c r="I81" i="1"/>
  <c r="P81" i="1" s="1"/>
  <c r="L81" i="1"/>
  <c r="H81" i="1"/>
  <c r="I92" i="1"/>
  <c r="P92" i="1" s="1"/>
  <c r="H92" i="1"/>
  <c r="O92" i="1"/>
  <c r="O93" i="1"/>
  <c r="J97" i="1"/>
  <c r="I97" i="1"/>
  <c r="P97" i="1" s="1"/>
  <c r="H97" i="1"/>
  <c r="J103" i="1"/>
  <c r="O105" i="1"/>
  <c r="M109" i="1"/>
  <c r="I109" i="1"/>
  <c r="P109" i="1" s="1"/>
  <c r="L109" i="1"/>
  <c r="H109" i="1"/>
  <c r="K109" i="1"/>
  <c r="J111" i="1"/>
  <c r="O113" i="1"/>
  <c r="M117" i="1"/>
  <c r="I117" i="1"/>
  <c r="P117" i="1" s="1"/>
  <c r="L117" i="1"/>
  <c r="H117" i="1"/>
  <c r="K117" i="1"/>
  <c r="J119" i="1"/>
  <c r="O121" i="1"/>
  <c r="O123" i="1"/>
  <c r="I123" i="1"/>
  <c r="P123" i="1" s="1"/>
  <c r="M123" i="1"/>
  <c r="H123" i="1"/>
  <c r="L123" i="1"/>
  <c r="O128" i="1"/>
  <c r="M130" i="1"/>
  <c r="I130" i="1"/>
  <c r="P130" i="1" s="1"/>
  <c r="L130" i="1"/>
  <c r="H130" i="1"/>
  <c r="O130" i="1"/>
  <c r="K130" i="1"/>
  <c r="J130" i="1"/>
  <c r="F146" i="1"/>
  <c r="E146" i="1"/>
  <c r="G146" i="1" s="1"/>
  <c r="F160" i="1"/>
  <c r="E160" i="1"/>
  <c r="G160" i="1" s="1"/>
  <c r="J72" i="1"/>
  <c r="I73" i="1"/>
  <c r="P73" i="1" s="1"/>
  <c r="O73" i="1"/>
  <c r="J76" i="1"/>
  <c r="I77" i="1"/>
  <c r="P77" i="1" s="1"/>
  <c r="O77" i="1"/>
  <c r="J79" i="1"/>
  <c r="I80" i="1"/>
  <c r="P80" i="1" s="1"/>
  <c r="O80" i="1"/>
  <c r="J83" i="1"/>
  <c r="I84" i="1"/>
  <c r="P84" i="1" s="1"/>
  <c r="O84" i="1"/>
  <c r="H85" i="1"/>
  <c r="L85" i="1"/>
  <c r="I90" i="1"/>
  <c r="P90" i="1" s="1"/>
  <c r="J91" i="1"/>
  <c r="I94" i="1"/>
  <c r="P94" i="1" s="1"/>
  <c r="J95" i="1"/>
  <c r="I98" i="1"/>
  <c r="P98" i="1" s="1"/>
  <c r="J99" i="1"/>
  <c r="I102" i="1"/>
  <c r="P102" i="1" s="1"/>
  <c r="M102" i="1"/>
  <c r="I104" i="1"/>
  <c r="P104" i="1" s="1"/>
  <c r="M104" i="1"/>
  <c r="I106" i="1"/>
  <c r="P106" i="1" s="1"/>
  <c r="M106" i="1"/>
  <c r="I108" i="1"/>
  <c r="P108" i="1" s="1"/>
  <c r="M108" i="1"/>
  <c r="I110" i="1"/>
  <c r="P110" i="1" s="1"/>
  <c r="M110" i="1"/>
  <c r="I112" i="1"/>
  <c r="P112" i="1" s="1"/>
  <c r="M112" i="1"/>
  <c r="I114" i="1"/>
  <c r="P114" i="1" s="1"/>
  <c r="M114" i="1"/>
  <c r="I116" i="1"/>
  <c r="P116" i="1" s="1"/>
  <c r="M116" i="1"/>
  <c r="I118" i="1"/>
  <c r="P118" i="1" s="1"/>
  <c r="M118" i="1"/>
  <c r="I120" i="1"/>
  <c r="P120" i="1" s="1"/>
  <c r="M120" i="1"/>
  <c r="I127" i="1"/>
  <c r="P127" i="1" s="1"/>
  <c r="F142" i="1"/>
  <c r="E142" i="1"/>
  <c r="G142" i="1" s="1"/>
  <c r="F158" i="1"/>
  <c r="E158" i="1"/>
  <c r="G158" i="1" s="1"/>
  <c r="F170" i="1"/>
  <c r="E170" i="1"/>
  <c r="G170" i="1" s="1"/>
  <c r="G186" i="1"/>
  <c r="E186" i="1"/>
  <c r="H186" i="1" s="1"/>
  <c r="G72" i="1"/>
  <c r="G76" i="1"/>
  <c r="G79" i="1"/>
  <c r="G83" i="1"/>
  <c r="I85" i="1"/>
  <c r="P85" i="1" s="1"/>
  <c r="O85" i="1"/>
  <c r="J90" i="1"/>
  <c r="J94" i="1"/>
  <c r="J98" i="1"/>
  <c r="J102" i="1"/>
  <c r="O102" i="1"/>
  <c r="J104" i="1"/>
  <c r="O104" i="1"/>
  <c r="J106" i="1"/>
  <c r="O106" i="1"/>
  <c r="J108" i="1"/>
  <c r="O108" i="1"/>
  <c r="J110" i="1"/>
  <c r="O110" i="1"/>
  <c r="J112" i="1"/>
  <c r="O112" i="1"/>
  <c r="J114" i="1"/>
  <c r="O114" i="1"/>
  <c r="J116" i="1"/>
  <c r="O116" i="1"/>
  <c r="J118" i="1"/>
  <c r="O118" i="1"/>
  <c r="J120" i="1"/>
  <c r="O120" i="1"/>
  <c r="M126" i="1"/>
  <c r="I126" i="1"/>
  <c r="P126" i="1" s="1"/>
  <c r="L126" i="1"/>
  <c r="H126" i="1"/>
  <c r="K129" i="1"/>
  <c r="O129" i="1"/>
  <c r="J129" i="1"/>
  <c r="M129" i="1"/>
  <c r="F138" i="1"/>
  <c r="E138" i="1"/>
  <c r="G138" i="1" s="1"/>
  <c r="F154" i="1"/>
  <c r="E154" i="1"/>
  <c r="G154" i="1" s="1"/>
  <c r="J126" i="1"/>
  <c r="K127" i="1"/>
  <c r="O127" i="1"/>
  <c r="J127" i="1"/>
  <c r="M127" i="1"/>
  <c r="H129" i="1"/>
  <c r="F133" i="1"/>
  <c r="F150" i="1"/>
  <c r="E150" i="1"/>
  <c r="G150" i="1" s="1"/>
  <c r="F178" i="1"/>
  <c r="E178" i="1"/>
  <c r="G178" i="1" s="1"/>
  <c r="H183" i="1"/>
  <c r="L183" i="1"/>
  <c r="J125" i="1"/>
  <c r="O125" i="1"/>
  <c r="F137" i="1"/>
  <c r="F141" i="1"/>
  <c r="F145" i="1"/>
  <c r="F149" i="1"/>
  <c r="F153" i="1"/>
  <c r="F157" i="1"/>
  <c r="I185" i="1"/>
  <c r="P185" i="1" s="1"/>
  <c r="F166" i="1"/>
  <c r="E166" i="1"/>
  <c r="G166" i="1" s="1"/>
  <c r="F174" i="1"/>
  <c r="E174" i="1"/>
  <c r="G174" i="1" s="1"/>
  <c r="I184" i="1"/>
  <c r="P184" i="1" s="1"/>
  <c r="O185" i="1"/>
  <c r="H185" i="1"/>
  <c r="G189" i="1"/>
  <c r="E189" i="1"/>
  <c r="O189" i="1" s="1"/>
  <c r="E164" i="1"/>
  <c r="G164" i="1" s="1"/>
  <c r="I183" i="1"/>
  <c r="P183" i="1" s="1"/>
  <c r="K185" i="1"/>
  <c r="G183" i="1"/>
  <c r="O183" i="1"/>
  <c r="G184" i="1"/>
  <c r="O184" i="1"/>
  <c r="G185" i="1"/>
  <c r="L185" i="1"/>
  <c r="E182" i="1"/>
  <c r="L182" i="1" s="1"/>
  <c r="G187" i="1"/>
  <c r="E188" i="1"/>
  <c r="K188" i="1" s="1"/>
  <c r="E190" i="1"/>
  <c r="K190" i="1" s="1"/>
  <c r="O149" i="1" l="1"/>
  <c r="I149" i="1"/>
  <c r="P149" i="1" s="1"/>
  <c r="J149" i="1"/>
  <c r="H149" i="1"/>
  <c r="O175" i="1"/>
  <c r="H175" i="1"/>
  <c r="J175" i="1"/>
  <c r="I175" i="1"/>
  <c r="P175" i="1" s="1"/>
  <c r="H138" i="1"/>
  <c r="I138" i="1"/>
  <c r="P138" i="1" s="1"/>
  <c r="J138" i="1"/>
  <c r="O138" i="1"/>
  <c r="H160" i="1"/>
  <c r="J160" i="1"/>
  <c r="I160" i="1"/>
  <c r="P160" i="1" s="1"/>
  <c r="O160" i="1"/>
  <c r="H132" i="1"/>
  <c r="O132" i="1"/>
  <c r="I132" i="1"/>
  <c r="P132" i="1" s="1"/>
  <c r="J132" i="1"/>
  <c r="I159" i="1"/>
  <c r="P159" i="1" s="1"/>
  <c r="O159" i="1"/>
  <c r="J159" i="1"/>
  <c r="H159" i="1"/>
  <c r="O137" i="1"/>
  <c r="H137" i="1"/>
  <c r="J137" i="1"/>
  <c r="I137" i="1"/>
  <c r="P137" i="1" s="1"/>
  <c r="H158" i="1"/>
  <c r="J158" i="1"/>
  <c r="I158" i="1"/>
  <c r="P158" i="1" s="1"/>
  <c r="O158" i="1"/>
  <c r="O165" i="1"/>
  <c r="J165" i="1"/>
  <c r="I165" i="1"/>
  <c r="P165" i="1" s="1"/>
  <c r="H165" i="1"/>
  <c r="O143" i="1"/>
  <c r="I143" i="1"/>
  <c r="P143" i="1" s="1"/>
  <c r="J143" i="1"/>
  <c r="H143" i="1"/>
  <c r="I141" i="1"/>
  <c r="P141" i="1" s="1"/>
  <c r="O141" i="1"/>
  <c r="J141" i="1"/>
  <c r="H141" i="1"/>
  <c r="H148" i="1"/>
  <c r="I148" i="1"/>
  <c r="P148" i="1" s="1"/>
  <c r="J148" i="1"/>
  <c r="O148" i="1"/>
  <c r="H150" i="1"/>
  <c r="I150" i="1"/>
  <c r="P150" i="1" s="1"/>
  <c r="J150" i="1"/>
  <c r="O150" i="1"/>
  <c r="H170" i="1"/>
  <c r="I170" i="1"/>
  <c r="P170" i="1" s="1"/>
  <c r="J170" i="1"/>
  <c r="O170" i="1"/>
  <c r="H142" i="1"/>
  <c r="I142" i="1"/>
  <c r="P142" i="1" s="1"/>
  <c r="J142" i="1"/>
  <c r="O142" i="1"/>
  <c r="H172" i="1"/>
  <c r="J172" i="1"/>
  <c r="I172" i="1"/>
  <c r="P172" i="1" s="1"/>
  <c r="O172" i="1"/>
  <c r="H144" i="1"/>
  <c r="I144" i="1"/>
  <c r="P144" i="1" s="1"/>
  <c r="J144" i="1"/>
  <c r="O144" i="1"/>
  <c r="H173" i="1"/>
  <c r="O173" i="1"/>
  <c r="J173" i="1"/>
  <c r="I173" i="1"/>
  <c r="P173" i="1" s="1"/>
  <c r="H133" i="1"/>
  <c r="O133" i="1"/>
  <c r="I133" i="1"/>
  <c r="P133" i="1" s="1"/>
  <c r="J133" i="1"/>
  <c r="H178" i="1"/>
  <c r="I178" i="1"/>
  <c r="P178" i="1" s="1"/>
  <c r="J178" i="1"/>
  <c r="O178" i="1"/>
  <c r="H180" i="1"/>
  <c r="I180" i="1"/>
  <c r="P180" i="1" s="1"/>
  <c r="J180" i="1"/>
  <c r="O180" i="1"/>
  <c r="J151" i="1"/>
  <c r="O151" i="1"/>
  <c r="I151" i="1"/>
  <c r="P151" i="1" s="1"/>
  <c r="H151" i="1"/>
  <c r="H167" i="1"/>
  <c r="O167" i="1"/>
  <c r="J167" i="1"/>
  <c r="I167" i="1"/>
  <c r="P167" i="1" s="1"/>
  <c r="O139" i="1"/>
  <c r="I139" i="1"/>
  <c r="P139" i="1" s="1"/>
  <c r="H139" i="1"/>
  <c r="J139" i="1"/>
  <c r="H176" i="1"/>
  <c r="J176" i="1"/>
  <c r="I176" i="1"/>
  <c r="P176" i="1" s="1"/>
  <c r="O176" i="1"/>
  <c r="H164" i="1"/>
  <c r="I164" i="1"/>
  <c r="P164" i="1" s="1"/>
  <c r="J164" i="1"/>
  <c r="O164" i="1"/>
  <c r="H166" i="1"/>
  <c r="I166" i="1"/>
  <c r="P166" i="1" s="1"/>
  <c r="J166" i="1"/>
  <c r="O166" i="1"/>
  <c r="H154" i="1"/>
  <c r="I154" i="1"/>
  <c r="P154" i="1" s="1"/>
  <c r="J154" i="1"/>
  <c r="O154" i="1"/>
  <c r="H146" i="1"/>
  <c r="J146" i="1"/>
  <c r="I146" i="1"/>
  <c r="P146" i="1" s="1"/>
  <c r="O146" i="1"/>
  <c r="H134" i="1"/>
  <c r="O134" i="1"/>
  <c r="J134" i="1"/>
  <c r="I134" i="1"/>
  <c r="P134" i="1" s="1"/>
  <c r="H156" i="1"/>
  <c r="J156" i="1"/>
  <c r="I156" i="1"/>
  <c r="P156" i="1" s="1"/>
  <c r="O156" i="1"/>
  <c r="H152" i="1"/>
  <c r="I152" i="1"/>
  <c r="P152" i="1" s="1"/>
  <c r="J152" i="1"/>
  <c r="O152" i="1"/>
  <c r="O171" i="1"/>
  <c r="H171" i="1"/>
  <c r="J171" i="1"/>
  <c r="I171" i="1"/>
  <c r="P171" i="1" s="1"/>
  <c r="O155" i="1"/>
  <c r="H155" i="1"/>
  <c r="J155" i="1"/>
  <c r="I155" i="1"/>
  <c r="P155" i="1" s="1"/>
  <c r="H140" i="1"/>
  <c r="J140" i="1"/>
  <c r="I140" i="1"/>
  <c r="P140" i="1" s="1"/>
  <c r="O140" i="1"/>
  <c r="H162" i="1"/>
  <c r="J162" i="1"/>
  <c r="I162" i="1"/>
  <c r="P162" i="1" s="1"/>
  <c r="O162" i="1"/>
  <c r="H145" i="1"/>
  <c r="O145" i="1"/>
  <c r="J145" i="1"/>
  <c r="I145" i="1"/>
  <c r="P145" i="1" s="1"/>
  <c r="O179" i="1"/>
  <c r="J179" i="1"/>
  <c r="I179" i="1"/>
  <c r="P179" i="1" s="1"/>
  <c r="H179" i="1"/>
  <c r="O147" i="1"/>
  <c r="I147" i="1"/>
  <c r="P147" i="1" s="1"/>
  <c r="J147" i="1"/>
  <c r="H147" i="1"/>
  <c r="H174" i="1"/>
  <c r="J174" i="1"/>
  <c r="I174" i="1"/>
  <c r="P174" i="1" s="1"/>
  <c r="O174" i="1"/>
  <c r="O163" i="1"/>
  <c r="H163" i="1"/>
  <c r="I163" i="1"/>
  <c r="P163" i="1" s="1"/>
  <c r="J163" i="1"/>
  <c r="O169" i="1"/>
  <c r="I169" i="1"/>
  <c r="P169" i="1" s="1"/>
  <c r="J169" i="1"/>
  <c r="H169" i="1"/>
  <c r="O153" i="1"/>
  <c r="J153" i="1"/>
  <c r="H153" i="1"/>
  <c r="I153" i="1"/>
  <c r="P153" i="1" s="1"/>
  <c r="H135" i="1"/>
  <c r="O135" i="1"/>
  <c r="I135" i="1"/>
  <c r="P135" i="1" s="1"/>
  <c r="J135" i="1"/>
  <c r="O157" i="1"/>
  <c r="J157" i="1"/>
  <c r="I157" i="1"/>
  <c r="P157" i="1" s="1"/>
  <c r="H157" i="1"/>
  <c r="H168" i="1"/>
  <c r="I168" i="1"/>
  <c r="P168" i="1" s="1"/>
  <c r="J168" i="1"/>
  <c r="O168" i="1"/>
  <c r="O177" i="1"/>
  <c r="J177" i="1"/>
  <c r="H177" i="1"/>
  <c r="I177" i="1"/>
  <c r="P177" i="1" s="1"/>
  <c r="O161" i="1"/>
  <c r="I161" i="1"/>
  <c r="P161" i="1" s="1"/>
  <c r="J161" i="1"/>
  <c r="H161" i="1"/>
  <c r="H136" i="1"/>
  <c r="I136" i="1"/>
  <c r="P136" i="1" s="1"/>
  <c r="J136" i="1"/>
  <c r="O136" i="1"/>
  <c r="H131" i="1"/>
  <c r="I131" i="1"/>
  <c r="P131" i="1" s="1"/>
  <c r="O131" i="1"/>
  <c r="J131" i="1"/>
  <c r="J181" i="1"/>
  <c r="H31" i="1"/>
  <c r="O181" i="1"/>
  <c r="I181" i="1"/>
  <c r="P181" i="1" s="1"/>
  <c r="J186" i="1"/>
  <c r="H181" i="1"/>
  <c r="J31" i="1"/>
  <c r="I32" i="1"/>
  <c r="P32" i="1" s="1"/>
  <c r="J32" i="1"/>
  <c r="K32" i="1"/>
  <c r="L32" i="1"/>
  <c r="H32" i="1"/>
  <c r="O32" i="1"/>
  <c r="I190" i="1"/>
  <c r="P190" i="1" s="1"/>
  <c r="H190" i="1"/>
  <c r="I186" i="1"/>
  <c r="P186" i="1" s="1"/>
  <c r="K186" i="1"/>
  <c r="I31" i="1"/>
  <c r="P31" i="1" s="1"/>
  <c r="L31" i="1"/>
  <c r="H187" i="1"/>
  <c r="I187" i="1"/>
  <c r="P187" i="1" s="1"/>
  <c r="O186" i="1"/>
  <c r="O31" i="1"/>
  <c r="O187" i="1"/>
  <c r="K187" i="1"/>
  <c r="K30" i="1"/>
  <c r="O30" i="1"/>
  <c r="I30" i="1"/>
  <c r="P30" i="1" s="1"/>
  <c r="J30" i="1"/>
  <c r="L30" i="1"/>
  <c r="H30" i="1"/>
  <c r="H189" i="1"/>
  <c r="L34" i="1"/>
  <c r="H34" i="1"/>
  <c r="J34" i="1"/>
  <c r="K34" i="1"/>
  <c r="O34" i="1"/>
  <c r="I34" i="1"/>
  <c r="P34" i="1" s="1"/>
  <c r="O188" i="1"/>
  <c r="L188" i="1"/>
  <c r="J189" i="1"/>
  <c r="L189" i="1"/>
  <c r="J190" i="1"/>
  <c r="K182" i="1"/>
  <c r="H188" i="1"/>
  <c r="O182" i="1"/>
  <c r="O35" i="1"/>
  <c r="I35" i="1"/>
  <c r="P35" i="1" s="1"/>
  <c r="L35" i="1"/>
  <c r="H35" i="1"/>
  <c r="K35" i="1"/>
  <c r="J35" i="1"/>
  <c r="J33" i="1"/>
  <c r="L33" i="1"/>
  <c r="O33" i="1"/>
  <c r="I33" i="1"/>
  <c r="P33" i="1" s="1"/>
  <c r="H33" i="1"/>
  <c r="K33" i="1"/>
  <c r="I188" i="1"/>
  <c r="P188" i="1" s="1"/>
  <c r="I189" i="1"/>
  <c r="P189" i="1" s="1"/>
  <c r="O190" i="1"/>
  <c r="I182" i="1"/>
  <c r="P182" i="1" s="1"/>
  <c r="L190" i="1"/>
  <c r="H182" i="1"/>
  <c r="J188" i="1"/>
  <c r="K189" i="1"/>
  <c r="D27" i="1" l="1"/>
  <c r="J27" i="1" s="1"/>
  <c r="D26" i="1"/>
  <c r="I26" i="1" s="1"/>
  <c r="P26" i="1" s="1"/>
  <c r="D25" i="1"/>
  <c r="I25" i="1" s="1"/>
  <c r="P25" i="1" s="1"/>
  <c r="D24" i="1"/>
  <c r="I24" i="1" s="1"/>
  <c r="P24" i="1" s="1"/>
  <c r="D23" i="1"/>
  <c r="L23" i="1" s="1"/>
  <c r="D22" i="1"/>
  <c r="L22" i="1" s="1"/>
  <c r="D21" i="1"/>
  <c r="K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L21" i="1" l="1"/>
  <c r="G18" i="1"/>
  <c r="J18" i="1" s="1"/>
  <c r="P18" i="1" s="1"/>
  <c r="O24" i="1"/>
  <c r="O23" i="1"/>
  <c r="H23" i="1"/>
  <c r="H21" i="1"/>
  <c r="H22" i="1"/>
  <c r="I23" i="1"/>
  <c r="P23" i="1" s="1"/>
  <c r="O21" i="1"/>
  <c r="O25" i="1"/>
  <c r="G7" i="1"/>
  <c r="I7" i="1" s="1"/>
  <c r="I21" i="1"/>
  <c r="P21" i="1" s="1"/>
  <c r="I22" i="1"/>
  <c r="P22" i="1" s="1"/>
  <c r="O22" i="1"/>
  <c r="O26" i="1"/>
  <c r="G27" i="1"/>
  <c r="K27" i="1"/>
  <c r="J25" i="1"/>
  <c r="J21" i="1"/>
  <c r="K22" i="1"/>
  <c r="K23" i="1"/>
  <c r="G24" i="1"/>
  <c r="K24" i="1"/>
  <c r="G25" i="1"/>
  <c r="K25" i="1"/>
  <c r="G26" i="1"/>
  <c r="L26" i="1"/>
  <c r="H27" i="1"/>
  <c r="L27" i="1"/>
  <c r="J24" i="1"/>
  <c r="J26" i="1"/>
  <c r="G21" i="1"/>
  <c r="G22" i="1"/>
  <c r="G23" i="1"/>
  <c r="H24" i="1"/>
  <c r="H25" i="1"/>
  <c r="H26" i="1"/>
  <c r="I27" i="1"/>
  <c r="P27" i="1" s="1"/>
  <c r="O27" i="1"/>
  <c r="G9" i="1"/>
  <c r="J9" i="1" s="1"/>
  <c r="P9" i="1" s="1"/>
  <c r="G17" i="1"/>
  <c r="O17" i="1" s="1"/>
  <c r="G5" i="1"/>
  <c r="K5" i="1" s="1"/>
  <c r="G13" i="1"/>
  <c r="I13" i="1" s="1"/>
  <c r="G15" i="1"/>
  <c r="K15" i="1" s="1"/>
  <c r="G11" i="1"/>
  <c r="L11" i="1" s="1"/>
  <c r="K7" i="1"/>
  <c r="G6" i="1"/>
  <c r="G8" i="1"/>
  <c r="G14" i="1"/>
  <c r="G16" i="1"/>
  <c r="G20" i="1"/>
  <c r="G4" i="1"/>
  <c r="G10" i="1"/>
  <c r="G12" i="1"/>
  <c r="O18" i="1"/>
  <c r="I18" i="1"/>
  <c r="H18" i="1"/>
  <c r="K18" i="1"/>
  <c r="G19" i="1"/>
  <c r="K9" i="1" l="1"/>
  <c r="K11" i="1"/>
  <c r="H13" i="1"/>
  <c r="J11" i="1"/>
  <c r="P11" i="1" s="1"/>
  <c r="L18" i="1"/>
  <c r="L17" i="1"/>
  <c r="O15" i="1"/>
  <c r="I9" i="1"/>
  <c r="I5" i="1"/>
  <c r="O5" i="1"/>
  <c r="O7" i="1"/>
  <c r="H5" i="1"/>
  <c r="J5" i="1"/>
  <c r="P5" i="1" s="1"/>
  <c r="J15" i="1"/>
  <c r="P15" i="1" s="1"/>
  <c r="L5" i="1"/>
  <c r="H15" i="1"/>
  <c r="I15" i="1"/>
  <c r="J17" i="1"/>
  <c r="P17" i="1" s="1"/>
  <c r="K17" i="1"/>
  <c r="H7" i="1"/>
  <c r="J7" i="1"/>
  <c r="P7" i="1" s="1"/>
  <c r="H17" i="1"/>
  <c r="I17" i="1"/>
  <c r="L7" i="1"/>
  <c r="L9" i="1"/>
  <c r="O9" i="1"/>
  <c r="O13" i="1"/>
  <c r="H9" i="1"/>
  <c r="L13" i="1"/>
  <c r="J13" i="1"/>
  <c r="P13" i="1" s="1"/>
  <c r="K13" i="1"/>
  <c r="I11" i="1"/>
  <c r="H11" i="1"/>
  <c r="O11" i="1"/>
  <c r="L15" i="1"/>
  <c r="L20" i="1"/>
  <c r="H20" i="1"/>
  <c r="K20" i="1"/>
  <c r="O20" i="1"/>
  <c r="J20" i="1"/>
  <c r="P20" i="1" s="1"/>
  <c r="M20" i="1"/>
  <c r="I20" i="1"/>
  <c r="K19" i="1"/>
  <c r="O19" i="1"/>
  <c r="J19" i="1"/>
  <c r="P19" i="1" s="1"/>
  <c r="M19" i="1"/>
  <c r="I19" i="1"/>
  <c r="H19" i="1"/>
  <c r="L19" i="1"/>
  <c r="L12" i="1"/>
  <c r="H12" i="1"/>
  <c r="K12" i="1"/>
  <c r="J12" i="1"/>
  <c r="P12" i="1" s="1"/>
  <c r="I12" i="1"/>
  <c r="O12" i="1"/>
  <c r="L8" i="1"/>
  <c r="H8" i="1"/>
  <c r="K8" i="1"/>
  <c r="J8" i="1"/>
  <c r="P8" i="1" s="1"/>
  <c r="O8" i="1"/>
  <c r="I8" i="1"/>
  <c r="L14" i="1"/>
  <c r="H14" i="1"/>
  <c r="K14" i="1"/>
  <c r="I14" i="1"/>
  <c r="O14" i="1"/>
  <c r="J14" i="1"/>
  <c r="P14" i="1" s="1"/>
  <c r="L16" i="1"/>
  <c r="H16" i="1"/>
  <c r="K16" i="1"/>
  <c r="J16" i="1"/>
  <c r="P16" i="1" s="1"/>
  <c r="O16" i="1"/>
  <c r="I16" i="1"/>
  <c r="L10" i="1"/>
  <c r="H10" i="1"/>
  <c r="K10" i="1"/>
  <c r="O10" i="1"/>
  <c r="I10" i="1"/>
  <c r="J10" i="1"/>
  <c r="P10" i="1" s="1"/>
  <c r="L4" i="1"/>
  <c r="H4" i="1"/>
  <c r="K4" i="1"/>
  <c r="O4" i="1"/>
  <c r="J4" i="1"/>
  <c r="P4" i="1" s="1"/>
  <c r="I4" i="1"/>
  <c r="L6" i="1"/>
  <c r="H6" i="1"/>
  <c r="K6" i="1"/>
  <c r="I6" i="1"/>
  <c r="O6" i="1"/>
  <c r="J6" i="1"/>
  <c r="P6" i="1" s="1"/>
</calcChain>
</file>

<file path=xl/sharedStrings.xml><?xml version="1.0" encoding="utf-8"?>
<sst xmlns="http://schemas.openxmlformats.org/spreadsheetml/2006/main" count="1356" uniqueCount="593">
  <si>
    <t>D13A4P</t>
  </si>
  <si>
    <t>2D13A4P</t>
  </si>
  <si>
    <t>3D13A4P</t>
  </si>
  <si>
    <t>4D13A4P</t>
  </si>
  <si>
    <t>P13A4P</t>
  </si>
  <si>
    <t>DA5P</t>
  </si>
  <si>
    <t>2DA5P</t>
  </si>
  <si>
    <t>3DA5P</t>
  </si>
  <si>
    <t>4DA5P</t>
  </si>
  <si>
    <t>PA5P</t>
  </si>
  <si>
    <t>DA4P</t>
  </si>
  <si>
    <t>2DA4P</t>
  </si>
  <si>
    <t>3DA4P</t>
  </si>
  <si>
    <t>4DA4P</t>
  </si>
  <si>
    <t>PA4P</t>
  </si>
  <si>
    <t>4VCS95</t>
  </si>
  <si>
    <t>VCR92</t>
  </si>
  <si>
    <t>SCS2xA4</t>
  </si>
  <si>
    <t>SCS3xA4</t>
  </si>
  <si>
    <t>SCS4xA4</t>
  </si>
  <si>
    <t>SCS6xA4</t>
  </si>
  <si>
    <t>SCS8xA4</t>
  </si>
  <si>
    <t>SCS9xA4</t>
  </si>
  <si>
    <t>SCS12xA4</t>
  </si>
  <si>
    <t>SCXS1xA4C9005</t>
  </si>
  <si>
    <t>SCXS2xA4C9005</t>
  </si>
  <si>
    <t>SCXS3xA4C9005</t>
  </si>
  <si>
    <t>SCXS4xA4C9005</t>
  </si>
  <si>
    <t>SCXS6xA4C9005</t>
  </si>
  <si>
    <t>SCXS8xA4C9005</t>
  </si>
  <si>
    <t>SCXS9xA4C9005</t>
  </si>
  <si>
    <t>SCXS12xA4C9005</t>
  </si>
  <si>
    <t>SCXS1xA4</t>
  </si>
  <si>
    <t>SCXS2xA4</t>
  </si>
  <si>
    <t>SCXS3xA4</t>
  </si>
  <si>
    <t>SCXS4xA4</t>
  </si>
  <si>
    <t>SCXS6xA4</t>
  </si>
  <si>
    <t>SCXS8xA4</t>
  </si>
  <si>
    <t>SCXS9xA4</t>
  </si>
  <si>
    <t>SCXS12xA4</t>
  </si>
  <si>
    <t>SCXSC1xA4</t>
  </si>
  <si>
    <t>SCXSC2xA4</t>
  </si>
  <si>
    <t>SCXSC3xA4</t>
  </si>
  <si>
    <t>SCXSC4xA4</t>
  </si>
  <si>
    <t>SCXSC6xA4</t>
  </si>
  <si>
    <t>SCXSC8xA4</t>
  </si>
  <si>
    <t>SCXSC9xA4</t>
  </si>
  <si>
    <t>SCXSC12xA4</t>
  </si>
  <si>
    <t>SCPOST-250 cm</t>
  </si>
  <si>
    <t>SCPOST</t>
  </si>
  <si>
    <t xml:space="preserve">DTSTGW10C9005 </t>
  </si>
  <si>
    <t>DTSTGW13C9005</t>
  </si>
  <si>
    <t>DTSTGW13C9003</t>
  </si>
  <si>
    <t>DTSTGC10C9005</t>
  </si>
  <si>
    <t>DTSTGW7C9003</t>
  </si>
  <si>
    <t>DTSTGW10C9003</t>
  </si>
  <si>
    <t>DTSTGT10</t>
  </si>
  <si>
    <t>DTSTGT13</t>
  </si>
  <si>
    <t>DTSA20FC9003</t>
  </si>
  <si>
    <t>DTSEA20</t>
  </si>
  <si>
    <t>DTSES20</t>
  </si>
  <si>
    <t>DTSS20FC9003</t>
  </si>
  <si>
    <t>DTSA20CC9003</t>
  </si>
  <si>
    <t>DTSS20CC9003</t>
  </si>
  <si>
    <t>DTSA20WFC9003</t>
  </si>
  <si>
    <t>DTSA20WC9003</t>
  </si>
  <si>
    <t>DTSS20WC9003</t>
  </si>
  <si>
    <t>DTSTGC13C9005</t>
  </si>
  <si>
    <t>DTSTGW7C9005</t>
  </si>
  <si>
    <t>DTSTGS10</t>
  </si>
  <si>
    <t>DTSTGS13</t>
  </si>
  <si>
    <t>DITWALL43ESF</t>
  </si>
  <si>
    <t>DITWALL43C9005ESF</t>
  </si>
  <si>
    <t>DITWALL43C9003ESF</t>
  </si>
  <si>
    <t>DITTOTEM32ESF</t>
  </si>
  <si>
    <t>DITTOTEM32C9005ESF</t>
  </si>
  <si>
    <t>DITTOTEM43ESF</t>
  </si>
  <si>
    <t>DITTOTEM32C9003ESF</t>
  </si>
  <si>
    <t>DITTOTEM43C9003ESF</t>
  </si>
  <si>
    <t>BCSE</t>
  </si>
  <si>
    <t>BCSESR</t>
  </si>
  <si>
    <t>BCSEKR</t>
  </si>
  <si>
    <t>ALUGA2</t>
  </si>
  <si>
    <t>ZPA2G32ME</t>
  </si>
  <si>
    <t>ALUGA1</t>
  </si>
  <si>
    <t>ZPA1G32ME</t>
  </si>
  <si>
    <t>ALUGA0</t>
  </si>
  <si>
    <t>ZPA0G32ME</t>
  </si>
  <si>
    <t>ALUG50x70</t>
  </si>
  <si>
    <t>ZP50x70G32ME</t>
  </si>
  <si>
    <t>ALUG70x100</t>
  </si>
  <si>
    <t>ZP70x100G32ME</t>
  </si>
  <si>
    <t>DSVESAB</t>
  </si>
  <si>
    <t>DSVESAP</t>
  </si>
  <si>
    <t>DSVESAT</t>
  </si>
  <si>
    <t>DSVESA</t>
  </si>
  <si>
    <t>DSVESAFT</t>
  </si>
  <si>
    <t>DSVESAHWF</t>
  </si>
  <si>
    <t>SMCSS</t>
  </si>
  <si>
    <t>SMRBSBL</t>
  </si>
  <si>
    <t>SRA4G25C9005SORT</t>
  </si>
  <si>
    <t>KRA4G25C9005</t>
  </si>
  <si>
    <t>SRA3G25C9005SORT</t>
  </si>
  <si>
    <t>KRA3G25C9005</t>
  </si>
  <si>
    <t>SRA2G25C9005SORT</t>
  </si>
  <si>
    <t>KRA2G25C9005</t>
  </si>
  <si>
    <t>SRA1G25C9005SORT</t>
  </si>
  <si>
    <t>KRA1G25C9005</t>
  </si>
  <si>
    <t>SRA0G25C9005SORT</t>
  </si>
  <si>
    <t>KRA0G25C9005</t>
  </si>
  <si>
    <t>SR50x70G25C9005SORT</t>
  </si>
  <si>
    <t>KR50x70G25C9005</t>
  </si>
  <si>
    <t>SR60x80G25C9005SORT</t>
  </si>
  <si>
    <t>KR60x80G25C9005</t>
  </si>
  <si>
    <t>SR70x100G25C9005SORT</t>
  </si>
  <si>
    <t>KR70x100G25C9005</t>
  </si>
  <si>
    <t>SRA4G25C9003HVID</t>
  </si>
  <si>
    <t>KRA4G25C9003</t>
  </si>
  <si>
    <t>SRA3G25C9003HVID</t>
  </si>
  <si>
    <t>KRA3G25C9003</t>
  </si>
  <si>
    <t>SRA2G25C9003HVID</t>
  </si>
  <si>
    <t>KRA2G25C9003</t>
  </si>
  <si>
    <t>SRA1G25C9003HVID</t>
  </si>
  <si>
    <t>KRA1G25C9003</t>
  </si>
  <si>
    <t>SRA0G25C9003HVID</t>
  </si>
  <si>
    <t>KRA0G25C9003</t>
  </si>
  <si>
    <t>SR50x70G25C9003HVID</t>
  </si>
  <si>
    <t>KR50x70G25C9003</t>
  </si>
  <si>
    <t>SR70x100G25C9003HVID</t>
  </si>
  <si>
    <t>KR70x100G25C9003</t>
  </si>
  <si>
    <t>SRA4G25C3020RØD</t>
  </si>
  <si>
    <t>KRA4G25C3020</t>
  </si>
  <si>
    <t>SRA3G25C3020RØD</t>
  </si>
  <si>
    <t>KRA3G25C3020</t>
  </si>
  <si>
    <t>SRA2G25C3020RØD</t>
  </si>
  <si>
    <t>KRA2G25C3020</t>
  </si>
  <si>
    <t>SRA1G25C3020RØD</t>
  </si>
  <si>
    <t>KRA1G25C3020</t>
  </si>
  <si>
    <t>SRA0G25C3020RØD</t>
  </si>
  <si>
    <t>KRA0G25C3020</t>
  </si>
  <si>
    <t>SR50x70G25C3020RØD</t>
  </si>
  <si>
    <t>KR50x70G25C3020</t>
  </si>
  <si>
    <t>SR70x100G25C3020RØD</t>
  </si>
  <si>
    <t>KR70x100G25C3020</t>
  </si>
  <si>
    <t>SRA4G25C5010BLÅ</t>
  </si>
  <si>
    <t>KRA4G25C5010</t>
  </si>
  <si>
    <t>SRA3G25C5010BLÅ</t>
  </si>
  <si>
    <t>KRA3G25C5010</t>
  </si>
  <si>
    <t>SRA2G25C5010BLÅ</t>
  </si>
  <si>
    <t>KRA2G25C5010</t>
  </si>
  <si>
    <t>SRA1G25C5010BLÅ</t>
  </si>
  <si>
    <t>KRA1G25C5010</t>
  </si>
  <si>
    <t>SRA0G25C5010BLÅ</t>
  </si>
  <si>
    <t>KRA0G25C5010</t>
  </si>
  <si>
    <t>SR50x70G25C5010BLÅ</t>
  </si>
  <si>
    <t>KR50x70G25C5010</t>
  </si>
  <si>
    <t>SR70x100G25C5010BLÅ</t>
  </si>
  <si>
    <t>KR70x100G25C5010</t>
  </si>
  <si>
    <t>SCT4xA4PHC</t>
  </si>
  <si>
    <t>SCT4xA4PHC9005</t>
  </si>
  <si>
    <t>SCT4xA4PHC9003</t>
  </si>
  <si>
    <t>SCT4xA4PHC3020</t>
  </si>
  <si>
    <t>SCT4xA4PHC5010</t>
  </si>
  <si>
    <t>SCT6xA4PHC</t>
  </si>
  <si>
    <t>SCT6xA4PHC9005</t>
  </si>
  <si>
    <t>SCT6xA4PHC9003</t>
  </si>
  <si>
    <t>SCT6xA4PHC3020</t>
  </si>
  <si>
    <t>SCT6xA4PHC5010</t>
  </si>
  <si>
    <t>SCT8xA4PHC</t>
  </si>
  <si>
    <t>SCT8xA4PHC9005</t>
  </si>
  <si>
    <t>SCT8xA4PHC9003</t>
  </si>
  <si>
    <t>SCT8xA4PHC3020</t>
  </si>
  <si>
    <t>SCT8xA4PHC5010</t>
  </si>
  <si>
    <t>SCT9xA4PHC</t>
  </si>
  <si>
    <t>SCT9xA4PHC9005</t>
  </si>
  <si>
    <t>SCT9xA4PHC9003</t>
  </si>
  <si>
    <t>SCT9xA4PHC3020</t>
  </si>
  <si>
    <t>SCT9xA4PHC5010</t>
  </si>
  <si>
    <t>SCT12xA4PHC</t>
  </si>
  <si>
    <t>SCT12xA4PHC9005</t>
  </si>
  <si>
    <t>SCT12xA4PHC9003</t>
  </si>
  <si>
    <t>SCT12xA4PHC3020</t>
  </si>
  <si>
    <t>SCT12xA4PHC5010</t>
  </si>
  <si>
    <t>SCT15xA4PHC</t>
  </si>
  <si>
    <t>SCT15xA4PHC9005</t>
  </si>
  <si>
    <t>SCT15xA4PHC9003</t>
  </si>
  <si>
    <t>SCT15xA4PHC3020</t>
  </si>
  <si>
    <t>SCT15xA4PHC5010</t>
  </si>
  <si>
    <t>SCT18xA4PHC</t>
  </si>
  <si>
    <t>SCT18xA4PHC9005</t>
  </si>
  <si>
    <t>SCT18xA4PHC9003</t>
  </si>
  <si>
    <t>SCT18xA4PHC3020</t>
  </si>
  <si>
    <t>SCT18xA4PHC5010</t>
  </si>
  <si>
    <t>SCT21xA4PHC</t>
  </si>
  <si>
    <t>SCT21xA4PHC9005</t>
  </si>
  <si>
    <t>SCT21xA4PHC9003</t>
  </si>
  <si>
    <t>SCT21xA4PHC3020</t>
  </si>
  <si>
    <t>SCT21xA4PHC5010</t>
  </si>
  <si>
    <t>SCT24xA4PHC</t>
  </si>
  <si>
    <t>SCT24xA4PHC9005</t>
  </si>
  <si>
    <t>SCT24xA4PHC9003</t>
  </si>
  <si>
    <t>SCT24xA4PHC3020</t>
  </si>
  <si>
    <t>SCT24xA4PHC5010</t>
  </si>
  <si>
    <t>SCT27xA4PHC</t>
  </si>
  <si>
    <t>SCT27xA4PHC9005</t>
  </si>
  <si>
    <t>SCT27xA4PHC9003</t>
  </si>
  <si>
    <t>SCT27xA4PHC3020</t>
  </si>
  <si>
    <t>SCT27xA4PHC5010</t>
  </si>
  <si>
    <t>SCT4xA4PH</t>
  </si>
  <si>
    <t>SCT6xA4PH</t>
  </si>
  <si>
    <t>SCT8xA4PH</t>
  </si>
  <si>
    <t>SCT9xA4PH</t>
  </si>
  <si>
    <t>SCT12xA4PH</t>
  </si>
  <si>
    <t>SCT15xA4PH</t>
  </si>
  <si>
    <t>SCT18xA4PH</t>
  </si>
  <si>
    <t>SCT21xA4PH</t>
  </si>
  <si>
    <t>SCT24xA4PH</t>
  </si>
  <si>
    <t>SCT27xA4PH</t>
  </si>
  <si>
    <t>DTSTGW10C9005</t>
  </si>
  <si>
    <t>DTSA20WC9003HVID</t>
  </si>
  <si>
    <t>DTSS20WC9003HVID</t>
  </si>
  <si>
    <t>SRA4G32</t>
  </si>
  <si>
    <t>KRA4G32</t>
  </si>
  <si>
    <t>SRA3G32</t>
  </si>
  <si>
    <t>KRA3G32</t>
  </si>
  <si>
    <t>SRA2G32</t>
  </si>
  <si>
    <t>KRA2G32</t>
  </si>
  <si>
    <t>SRA1G32</t>
  </si>
  <si>
    <t>KRA1G32</t>
  </si>
  <si>
    <t>SRA0G32</t>
  </si>
  <si>
    <t>KRA0G32</t>
  </si>
  <si>
    <t>SR50x70G32</t>
  </si>
  <si>
    <t>KR50x70G32</t>
  </si>
  <si>
    <t>SR70x100G32</t>
  </si>
  <si>
    <t>KR70x100G32</t>
  </si>
  <si>
    <t>SR100x140G32</t>
  </si>
  <si>
    <t>KR100x140G32</t>
  </si>
  <si>
    <t>SRA2R32</t>
  </si>
  <si>
    <t>KRA2R32</t>
  </si>
  <si>
    <t>SRA1R32</t>
  </si>
  <si>
    <t>KRA1R32</t>
  </si>
  <si>
    <t>SRA0R32</t>
  </si>
  <si>
    <t>KRA0R32</t>
  </si>
  <si>
    <t>SR50x70R32</t>
  </si>
  <si>
    <t>KR50x70R32</t>
  </si>
  <si>
    <t>SR70x100R32</t>
  </si>
  <si>
    <t>KR70x100R32</t>
  </si>
  <si>
    <t>SR100x140R32</t>
  </si>
  <si>
    <t>KR100x140R32</t>
  </si>
  <si>
    <t>SRA4G37</t>
  </si>
  <si>
    <t>KRA4G37</t>
  </si>
  <si>
    <t>SRA3G37</t>
  </si>
  <si>
    <t>KRA3G37</t>
  </si>
  <si>
    <t>SRA2G37</t>
  </si>
  <si>
    <t>KRA2G37</t>
  </si>
  <si>
    <t>SRA1G37</t>
  </si>
  <si>
    <t>KRA1G37</t>
  </si>
  <si>
    <t>SRA0G37</t>
  </si>
  <si>
    <t>KRA0G37</t>
  </si>
  <si>
    <t>SR50x70G37</t>
  </si>
  <si>
    <t>KR50x70G37</t>
  </si>
  <si>
    <t>SR70x100G37</t>
  </si>
  <si>
    <t>KR70x100G37</t>
  </si>
  <si>
    <t>SR100x140G37</t>
  </si>
  <si>
    <t>KR100x140G37</t>
  </si>
  <si>
    <t>SRA4G37WR</t>
  </si>
  <si>
    <t>KRA4G37WR</t>
  </si>
  <si>
    <t>SRA3G37WR</t>
  </si>
  <si>
    <t>KRA3G37WR</t>
  </si>
  <si>
    <t>SRA2G37WR</t>
  </si>
  <si>
    <t>KRA2G37WR</t>
  </si>
  <si>
    <t>SRA1G37WR</t>
  </si>
  <si>
    <t>KRA1G37WR</t>
  </si>
  <si>
    <t>SRA0G37WR</t>
  </si>
  <si>
    <t>KRA0G37WR</t>
  </si>
  <si>
    <t>SR50x70G37WR</t>
  </si>
  <si>
    <t>KR50x70G37WR</t>
  </si>
  <si>
    <t>SR70x100G37WR</t>
  </si>
  <si>
    <t>KR70x100G37WR</t>
  </si>
  <si>
    <t>SRA3R32</t>
  </si>
  <si>
    <t>KRA3R32</t>
  </si>
  <si>
    <t>SRA5G25</t>
  </si>
  <si>
    <t>KRA5G25</t>
  </si>
  <si>
    <t>SRA4G25</t>
  </si>
  <si>
    <t>KRA4G25</t>
  </si>
  <si>
    <t>SRA3G25</t>
  </si>
  <si>
    <t>KRA3G25</t>
  </si>
  <si>
    <t>SRA2G25</t>
  </si>
  <si>
    <t>KRA2G25</t>
  </si>
  <si>
    <t>SRA1G25</t>
  </si>
  <si>
    <t>KRA1G25</t>
  </si>
  <si>
    <t>SRA0G25</t>
  </si>
  <si>
    <t>KRA0G25</t>
  </si>
  <si>
    <t>SR50x70G25</t>
  </si>
  <si>
    <t>KR50x70G25</t>
  </si>
  <si>
    <t>SR60x80G25</t>
  </si>
  <si>
    <t>KR60x80G25</t>
  </si>
  <si>
    <t>SR70x100G25</t>
  </si>
  <si>
    <t>KR70x100G25</t>
  </si>
  <si>
    <t>SRA4R25</t>
  </si>
  <si>
    <t>KRA4R25</t>
  </si>
  <si>
    <t>SRA3R25</t>
  </si>
  <si>
    <t>KRA3R25</t>
  </si>
  <si>
    <t>SRA2R25</t>
  </si>
  <si>
    <t>KRA2R25</t>
  </si>
  <si>
    <t>SRA1R25</t>
  </si>
  <si>
    <t>KRA1R25</t>
  </si>
  <si>
    <t>SRA0R25</t>
  </si>
  <si>
    <t>KRA0R25</t>
  </si>
  <si>
    <t>SR50x70R25</t>
  </si>
  <si>
    <t>KR50x70R25</t>
  </si>
  <si>
    <t>SR70x100R25</t>
  </si>
  <si>
    <t>KR70x100R25</t>
  </si>
  <si>
    <t>SRA5G15</t>
  </si>
  <si>
    <t>SRA4G15</t>
  </si>
  <si>
    <t>SRA3G15</t>
  </si>
  <si>
    <t>SRA2G15</t>
  </si>
  <si>
    <t>SRA1G15</t>
  </si>
  <si>
    <t>SR50x70G15</t>
  </si>
  <si>
    <t>KRA5G15</t>
  </si>
  <si>
    <t>KRA4G15</t>
  </si>
  <si>
    <t>KRA3G15</t>
  </si>
  <si>
    <t>KRA2G15</t>
  </si>
  <si>
    <t>KRA1G15</t>
  </si>
  <si>
    <t>KR50x70G15</t>
  </si>
  <si>
    <t>SRA5G20</t>
  </si>
  <si>
    <t>KRA5G20</t>
  </si>
  <si>
    <t>SRA4G20</t>
  </si>
  <si>
    <t>KRA4G20</t>
  </si>
  <si>
    <t>SRA3G20</t>
  </si>
  <si>
    <t>KRA3G20</t>
  </si>
  <si>
    <t>SRA2G20</t>
  </si>
  <si>
    <t>KRA2G20</t>
  </si>
  <si>
    <t>SRA1G20</t>
  </si>
  <si>
    <t>KRA1G20</t>
  </si>
  <si>
    <t>SR50x70G20</t>
  </si>
  <si>
    <t>KR50x70G20</t>
  </si>
  <si>
    <t>SRA5R20</t>
  </si>
  <si>
    <t>KRA5R20</t>
  </si>
  <si>
    <t>SRA4R20</t>
  </si>
  <si>
    <t>KRA4R20</t>
  </si>
  <si>
    <t>SRA3R20</t>
  </si>
  <si>
    <t>KRA3R20</t>
  </si>
  <si>
    <t>SRA2R20</t>
  </si>
  <si>
    <t>KRA2R20</t>
  </si>
  <si>
    <t>SRA1R20</t>
  </si>
  <si>
    <t>KRA1R20</t>
  </si>
  <si>
    <t>SR50x70R20</t>
  </si>
  <si>
    <t>KR50x70R20</t>
  </si>
  <si>
    <t>SRA4G25GULD</t>
  </si>
  <si>
    <t>SRA3G25GULD</t>
  </si>
  <si>
    <t>SRA2G25GULD</t>
  </si>
  <si>
    <t>SRA1G25GULD</t>
  </si>
  <si>
    <t>SRA0G25GULD</t>
  </si>
  <si>
    <t>SR50x70G25GULD</t>
  </si>
  <si>
    <t>SR70x100G25GULD</t>
  </si>
  <si>
    <t>KRA4G25GOLD</t>
  </si>
  <si>
    <t>KRA3G25GOLD</t>
  </si>
  <si>
    <t>KRA2G25GOLD</t>
  </si>
  <si>
    <t>KRA1G25GOLD</t>
  </si>
  <si>
    <t>KRA0G25GOLD</t>
  </si>
  <si>
    <t>KR50x70G25GOLD</t>
  </si>
  <si>
    <t>KR70x100G25GOLD</t>
  </si>
  <si>
    <t>SR60x80G32</t>
  </si>
  <si>
    <t>KR60x80G32</t>
  </si>
  <si>
    <t>SRA5G20SEC</t>
  </si>
  <si>
    <t>KRA5G20SEC</t>
  </si>
  <si>
    <t>SRA4G20SEC</t>
  </si>
  <si>
    <t>KRA4G20SEC</t>
  </si>
  <si>
    <t>SRA3G20SEC</t>
  </si>
  <si>
    <t>KRA3G20SEC</t>
  </si>
  <si>
    <t>SRA2G20SEC</t>
  </si>
  <si>
    <t>KRA2G20SEC</t>
  </si>
  <si>
    <t>SRA1G20SEC</t>
  </si>
  <si>
    <t>KRA1G20SEC</t>
  </si>
  <si>
    <t>SEC Key</t>
  </si>
  <si>
    <t>KRK</t>
  </si>
  <si>
    <t>SRA5R20SEC</t>
  </si>
  <si>
    <t>KRA5R20SEC</t>
  </si>
  <si>
    <t>SRA4R20SEC</t>
  </si>
  <si>
    <t>KRA4R20SEC</t>
  </si>
  <si>
    <t>SRA3R20SEC</t>
  </si>
  <si>
    <t>KRA3R20SEC</t>
  </si>
  <si>
    <t>Art. nr. vores</t>
  </si>
  <si>
    <t>Ind netto</t>
  </si>
  <si>
    <t>kr. v/ kurs</t>
  </si>
  <si>
    <t xml:space="preserve">Fragt </t>
  </si>
  <si>
    <t>Handling</t>
  </si>
  <si>
    <t>Ind incl.</t>
  </si>
  <si>
    <t>Vejl. udsalg</t>
  </si>
  <si>
    <t>GNS</t>
  </si>
  <si>
    <t xml:space="preserve"> fragt</t>
  </si>
  <si>
    <t>Reseller</t>
  </si>
  <si>
    <t>EAN</t>
  </si>
  <si>
    <t>SRA3G32SEC</t>
  </si>
  <si>
    <t>KRA3G32SEC</t>
  </si>
  <si>
    <t>SRA2G32SEC</t>
  </si>
  <si>
    <t>KRA2G32SEC</t>
  </si>
  <si>
    <t>SRA1G32SEC</t>
  </si>
  <si>
    <t>KRA1G32SEC</t>
  </si>
  <si>
    <t>SRA0G32SEC</t>
  </si>
  <si>
    <t>KRA0G32SEC</t>
  </si>
  <si>
    <t>SR50x70G32SEC</t>
  </si>
  <si>
    <t>KR50x70G32SEC</t>
  </si>
  <si>
    <t>SR70x100G32SEC</t>
  </si>
  <si>
    <t>KR70x100G32SEC</t>
  </si>
  <si>
    <t>SR100x140G32SEC</t>
  </si>
  <si>
    <t>KR100x140G32SEC</t>
  </si>
  <si>
    <t>SRA3R32SEC</t>
  </si>
  <si>
    <t>KRA3R32SEC</t>
  </si>
  <si>
    <t>SRA2R32SEC</t>
  </si>
  <si>
    <t>KRA2R32SEC</t>
  </si>
  <si>
    <t>SRA1R32SEC</t>
  </si>
  <si>
    <t>KRA1R32SEC</t>
  </si>
  <si>
    <t>SRA0R32SEC</t>
  </si>
  <si>
    <t>KRA0R32SEC</t>
  </si>
  <si>
    <t>SR50x70R32SEC</t>
  </si>
  <si>
    <t>KR50x70R32SEC</t>
  </si>
  <si>
    <t>SR70x100R32SEC</t>
  </si>
  <si>
    <t>KR70x100R32SEC</t>
  </si>
  <si>
    <t>SR100x140R32SEC</t>
  </si>
  <si>
    <t>KR100x140R32SEC</t>
  </si>
  <si>
    <t>SCT12xA4PH+SCPOST</t>
  </si>
  <si>
    <t>SCT15xA4PH+SCPOST</t>
  </si>
  <si>
    <t>SCT18xA4PH+SCPOST</t>
  </si>
  <si>
    <t>SCT21xA4PH+SCPOST</t>
  </si>
  <si>
    <t>SCT24xA4PH+SCPOST</t>
  </si>
  <si>
    <t>SCT27xA4PH+SCPOST</t>
  </si>
  <si>
    <t>SCT12xA4PHLED+SCPOST</t>
  </si>
  <si>
    <t>SCT15xA4PHLED+SCPOST</t>
  </si>
  <si>
    <t>SCT21xA4PHLED+SCPOST</t>
  </si>
  <si>
    <t>SCT24xA4PHLED+SCPOST</t>
  </si>
  <si>
    <t>SCT27xA4PHLED+SCPOST</t>
  </si>
  <si>
    <t>SCT18xA4PHLED+SCPOST</t>
  </si>
  <si>
    <t>C110</t>
  </si>
  <si>
    <t>2C110</t>
  </si>
  <si>
    <t>2C112</t>
  </si>
  <si>
    <t>3C104</t>
  </si>
  <si>
    <t>4C110</t>
  </si>
  <si>
    <t>3C110H</t>
  </si>
  <si>
    <t>W110</t>
  </si>
  <si>
    <t>Taymar CL230</t>
  </si>
  <si>
    <t>CL230</t>
  </si>
  <si>
    <t>CLA5</t>
  </si>
  <si>
    <t>C160</t>
  </si>
  <si>
    <t>2C155H</t>
  </si>
  <si>
    <t>W160</t>
  </si>
  <si>
    <t>2C160</t>
  </si>
  <si>
    <t>3C160</t>
  </si>
  <si>
    <t>4C160</t>
  </si>
  <si>
    <t>2W155H</t>
  </si>
  <si>
    <t>WLA5</t>
  </si>
  <si>
    <t>W160X</t>
  </si>
  <si>
    <t>C230</t>
  </si>
  <si>
    <t>2C230</t>
  </si>
  <si>
    <t>3C230</t>
  </si>
  <si>
    <t>3W230</t>
  </si>
  <si>
    <t>C330</t>
  </si>
  <si>
    <t>W230</t>
  </si>
  <si>
    <t>W330</t>
  </si>
  <si>
    <t>FBN60x45/GRÅ</t>
  </si>
  <si>
    <t>FBN45x60GREY</t>
  </si>
  <si>
    <t>FBN90x60/GRÅ</t>
  </si>
  <si>
    <t>FBN60x90GREY</t>
  </si>
  <si>
    <t>FBN120x90/GRÅ</t>
  </si>
  <si>
    <t>FBN90x120GREY</t>
  </si>
  <si>
    <t>FBN180x90/GRÅ</t>
  </si>
  <si>
    <t>FBN90x180GREY</t>
  </si>
  <si>
    <t>FBN150x100/GRÅ</t>
  </si>
  <si>
    <t>FBN100x150GREY</t>
  </si>
  <si>
    <t>FBN200x100/GRÅ</t>
  </si>
  <si>
    <t>FBN100x200GREY</t>
  </si>
  <si>
    <t>FBN60x45/BLÅ</t>
  </si>
  <si>
    <t>FBN45x60BLUE</t>
  </si>
  <si>
    <t>FBN90x60/BLÅ</t>
  </si>
  <si>
    <t>FBN60x90BLUE</t>
  </si>
  <si>
    <t>FBN120x90/BLÅ</t>
  </si>
  <si>
    <t>FBN90x120BLUE</t>
  </si>
  <si>
    <t>FBN180x90/BLÅ</t>
  </si>
  <si>
    <t>FBN90x180BLUE</t>
  </si>
  <si>
    <t>FBN150x100/BLÅ</t>
  </si>
  <si>
    <t>FBN100x150BLUE</t>
  </si>
  <si>
    <t>FBN200x100/BLÅ</t>
  </si>
  <si>
    <t>FBN100x200BLUE</t>
  </si>
  <si>
    <t>FBN60x45/RØD</t>
  </si>
  <si>
    <t>FBN45x60RED</t>
  </si>
  <si>
    <t>FBN120x90/RØD</t>
  </si>
  <si>
    <t>FBN90x120RED</t>
  </si>
  <si>
    <t>FBN180x90/RØD</t>
  </si>
  <si>
    <t>FBN90x180RED</t>
  </si>
  <si>
    <t>FBN150x100/RØD</t>
  </si>
  <si>
    <t>FBN100x150RED</t>
  </si>
  <si>
    <t>FBN200x100/RØD</t>
  </si>
  <si>
    <t>FBN100x200RED</t>
  </si>
  <si>
    <t>FBN60x45/GRØN</t>
  </si>
  <si>
    <t>FBN45x60GREEN</t>
  </si>
  <si>
    <t>FBN120x90/GRØN</t>
  </si>
  <si>
    <t>FBN90x120GREEN</t>
  </si>
  <si>
    <t>FBN180x90/GRØN</t>
  </si>
  <si>
    <t>FBN90x180GREEN</t>
  </si>
  <si>
    <t>FBN150x100/GRØN</t>
  </si>
  <si>
    <t>FBN100x150GREEN</t>
  </si>
  <si>
    <t>FBN200x100/GRØN</t>
  </si>
  <si>
    <t>FBN100x200GREEN</t>
  </si>
  <si>
    <t>CBN60x45</t>
  </si>
  <si>
    <t>CBN45x60</t>
  </si>
  <si>
    <t>CBN90x60</t>
  </si>
  <si>
    <t>CBN60x90</t>
  </si>
  <si>
    <t>CBN120x90</t>
  </si>
  <si>
    <t>CBN90x120</t>
  </si>
  <si>
    <t>CBN180x90</t>
  </si>
  <si>
    <t>CBN90x180</t>
  </si>
  <si>
    <t>CBN150x100</t>
  </si>
  <si>
    <t>CBN100x150</t>
  </si>
  <si>
    <t>CBN200x100</t>
  </si>
  <si>
    <t>CBN100x200</t>
  </si>
  <si>
    <t>WBNECS60x45</t>
  </si>
  <si>
    <t>WBNECS90x60</t>
  </si>
  <si>
    <t>WBNECS120x90</t>
  </si>
  <si>
    <t>WBNECS90x120</t>
  </si>
  <si>
    <t>WBNECS180x90</t>
  </si>
  <si>
    <t>WBNECS90x180</t>
  </si>
  <si>
    <t>WBNECS150x100</t>
  </si>
  <si>
    <t>WBNECS100x150</t>
  </si>
  <si>
    <t>MAGNETS20</t>
  </si>
  <si>
    <t>MAGNETS20BLÅ</t>
  </si>
  <si>
    <t>MAGNETS20BLUE</t>
  </si>
  <si>
    <t>MAGNETS20HVID</t>
  </si>
  <si>
    <t>MAGNETS20WHITE</t>
  </si>
  <si>
    <t>MAGNETS20RØD</t>
  </si>
  <si>
    <t>MAGNETS20RED</t>
  </si>
  <si>
    <t>MAGNETS20SORT</t>
  </si>
  <si>
    <t>MAGNETS20BLACK</t>
  </si>
  <si>
    <t>SETFIXWB</t>
  </si>
  <si>
    <t>SETPINS</t>
  </si>
  <si>
    <t>WBCLEANER</t>
  </si>
  <si>
    <t>WBERASER</t>
  </si>
  <si>
    <t>SS86x55</t>
  </si>
  <si>
    <t>SS100x200</t>
  </si>
  <si>
    <t>SS105x297</t>
  </si>
  <si>
    <t>SS155x155</t>
  </si>
  <si>
    <t>SS170x160</t>
  </si>
  <si>
    <t>SS170x120</t>
  </si>
  <si>
    <t>SS200x200</t>
  </si>
  <si>
    <t>SSA6</t>
  </si>
  <si>
    <t>SSA5</t>
  </si>
  <si>
    <t>SSA4</t>
  </si>
  <si>
    <t>SS50x148</t>
  </si>
  <si>
    <t>CHMARK15</t>
  </si>
  <si>
    <t>CHMARK15/BLÅ</t>
  </si>
  <si>
    <t>CHMARK15DARKBLUE</t>
  </si>
  <si>
    <t>CHMARK15/GRØN</t>
  </si>
  <si>
    <t>CHMARK15DARKGREEN</t>
  </si>
  <si>
    <t>CHMARK15/ORANGE</t>
  </si>
  <si>
    <t>CHMARK15ORANGE</t>
  </si>
  <si>
    <t>CHMARK15/LYSERØD</t>
  </si>
  <si>
    <t>CHMARK15PINK</t>
  </si>
  <si>
    <t>CHMARK15/LILLA</t>
  </si>
  <si>
    <t>CHMARK15PURPLE</t>
  </si>
  <si>
    <t>CHMARK15/RØD</t>
  </si>
  <si>
    <t>CHMARK15RED</t>
  </si>
  <si>
    <t>CHMARK15/HVID</t>
  </si>
  <si>
    <t>CHMARK15WHITE</t>
  </si>
  <si>
    <t>CHMARK15/GUL</t>
  </si>
  <si>
    <t>CHMARK15YELLOW</t>
  </si>
  <si>
    <t>CHMARK3</t>
  </si>
  <si>
    <t>CHMARK3/BLÅ</t>
  </si>
  <si>
    <t>CHMARK3DARKBLUE</t>
  </si>
  <si>
    <t>CHMARK3/GRØN</t>
  </si>
  <si>
    <t>CHMARK3DARKGREEN</t>
  </si>
  <si>
    <t>CHMARK3/ORANGE</t>
  </si>
  <si>
    <t>CHMARK3ORANGE</t>
  </si>
  <si>
    <t>CHMARK3/LYSERØD</t>
  </si>
  <si>
    <t>CHMARK3PINK</t>
  </si>
  <si>
    <t>CHMARK3/LILLA</t>
  </si>
  <si>
    <t>CHMARK3PURPLE</t>
  </si>
  <si>
    <t>CHMARK3/RØD</t>
  </si>
  <si>
    <t>CHMARK3RED</t>
  </si>
  <si>
    <t>CHMARK3/HVID</t>
  </si>
  <si>
    <t>CHMARK3WHITE</t>
  </si>
  <si>
    <t>CHMARK3/GUL</t>
  </si>
  <si>
    <t>CHMARK3YELLOW</t>
  </si>
  <si>
    <t>Art. nr. deres</t>
  </si>
  <si>
    <t>i kurs</t>
  </si>
  <si>
    <t>Pris 1</t>
  </si>
  <si>
    <t>Pris 2</t>
  </si>
  <si>
    <t>Pris 3</t>
  </si>
  <si>
    <t>Pris 4</t>
  </si>
  <si>
    <t>Pris 5</t>
  </si>
  <si>
    <t>Pris 6</t>
  </si>
  <si>
    <t>Pris 7</t>
  </si>
  <si>
    <t>% tillæg</t>
  </si>
  <si>
    <t>Før pris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</si>
</sst>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 &quot;kr.&quot;\ * #,##0.00_ ;_ &quot;kr.&quot;\ * \-#,##0.00_ ;_ &quot;kr.&quot;\ * &quot;-&quot;??_ ;_ @_ "/>
    <numFmt numFmtId="165" formatCode="_ * #,##0.00_ ;_ * \-#,##0.00_ ;_ * &quot;-&quot;??_ ;_ @_ "/>
    <numFmt numFmtId="166" formatCode="#,##0.00\ [$€-1]"/>
    <numFmt numFmtId="167" formatCode="_(&quot;kr&quot;\ * #,##0.00_);_(&quot;kr&quot;\ * \(#,##0.00\);_(&quot;kr&quot;\ * &quot;-&quot;??_);_(@_)"/>
    <numFmt numFmtId="168" formatCode="_(&quot;kr&quot;\ * #,##0_);_(&quot;kr&quot;\ * \(#,##0\);_(&quot;kr&quot;\ * &quot;-&quot;??_);_(@_)"/>
    <numFmt numFmtId="169" formatCode="_-* #,##0.00\ [$€-1]_-;\-* #,##0.00\ [$€-1]_-;_-* &quot;-&quot;??\ [$€-1]_-;_-@"/>
    <numFmt numFmtId="170" formatCode="_ [$€-2]\ * #,##0.00_ ;_ [$€-2]\ * \-#,##0.00_ ;_ [$€-2]\ * &quot;-&quot;??_ ;_ @_ "/>
    <numFmt numFmtId="171" formatCode="&quot;€&quot;\ #,##0.00"/>
    <numFmt numFmtId="172" formatCode="_-* #,##0.00\ &quot;€&quot;_-;\-* #,##0.00\ &quot;€&quot;_-;_-* &quot;-&quot;??\ &quot;€&quot;_-;_-@_-"/>
    <numFmt numFmtId="173" formatCode="#,##0.00\ [$€-1];\-#,##0.00\ [$€-1]"/>
    <numFmt numFmtId="174" formatCode="_-* #,##0.00\ [$€-1]_-;\-* #,##0.00\ [$€-1]_-;_-* &quot;-&quot;??\ [$€-1]_-;_-@_-"/>
    <numFmt numFmtId="175" formatCode="_ * #,##0_ ;_ * \-#,##0_ ;_ * &quot;-&quot;??_ ;_ @_ "/>
    <numFmt numFmtId="176" formatCode="_(&quot;kr&quot;\ * #,##0.0_);_(&quot;kr&quot;\ * \(#,##0.0\);_(&quot;kr&quot;\ * &quot;-&quot;??_);_(@_)"/>
  </numFmts>
  <fonts count="38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rgb="FF00B0F0"/>
      <name val="Arial"/>
      <family val="2"/>
    </font>
    <font>
      <b/>
      <sz val="8"/>
      <color rgb="FF00B050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b/>
      <sz val="9"/>
      <color rgb="FF00B0F0"/>
      <name val="Arial"/>
      <family val="2"/>
    </font>
    <font>
      <b/>
      <sz val="9"/>
      <color rgb="FF00B050"/>
      <name val="Arial"/>
      <family val="2"/>
    </font>
    <font>
      <sz val="8"/>
      <color rgb="FF00B0F0"/>
      <name val="Arial"/>
      <family val="2"/>
    </font>
    <font>
      <sz val="8"/>
      <color rgb="FF00B050"/>
      <name val="Arial"/>
      <family val="2"/>
    </font>
    <font>
      <sz val="9"/>
      <color rgb="FF444444"/>
      <name val="Arial"/>
      <family val="2"/>
    </font>
    <font>
      <sz val="10"/>
      <color rgb="FF333333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8"/>
      <color theme="1"/>
      <name val="Helvet"/>
    </font>
    <font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FF0000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8"/>
      <name val="Helvet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9"/>
      <color rgb="FF00B050"/>
      <name val="Arial"/>
      <family val="2"/>
    </font>
    <font>
      <sz val="7"/>
      <color rgb="FF000000"/>
      <name val="Arial"/>
      <family val="2"/>
    </font>
    <font>
      <sz val="8"/>
      <color rgb="FF00B0F0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444444"/>
      <name val="Calibri"/>
      <family val="2"/>
      <scheme val="minor"/>
    </font>
    <font>
      <sz val="8"/>
      <color rgb="FF333333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2" fontId="27" fillId="0" borderId="0" applyFont="0" applyFill="0" applyBorder="0" applyAlignment="0" applyProtection="0"/>
    <xf numFmtId="0" fontId="28" fillId="0" borderId="0"/>
  </cellStyleXfs>
  <cellXfs count="184">
    <xf numFmtId="0" fontId="0" fillId="0" borderId="0" xfId="0"/>
    <xf numFmtId="2" fontId="4" fillId="0" borderId="0" xfId="1" applyNumberFormat="1" applyFont="1" applyBorder="1" applyAlignment="1">
      <alignment horizontal="right"/>
    </xf>
    <xf numFmtId="2" fontId="4" fillId="0" borderId="0" xfId="1" applyNumberFormat="1" applyFont="1" applyFill="1" applyBorder="1" applyAlignment="1">
      <alignment horizontal="right"/>
    </xf>
    <xf numFmtId="167" fontId="4" fillId="0" borderId="0" xfId="1" applyNumberFormat="1" applyFont="1" applyFill="1" applyBorder="1" applyAlignment="1">
      <alignment horizontal="right"/>
    </xf>
    <xf numFmtId="167" fontId="4" fillId="0" borderId="0" xfId="0" applyNumberFormat="1" applyFont="1" applyBorder="1" applyAlignment="1">
      <alignment horizontal="right"/>
    </xf>
    <xf numFmtId="167" fontId="2" fillId="0" borderId="0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right"/>
    </xf>
    <xf numFmtId="167" fontId="5" fillId="0" borderId="0" xfId="0" applyNumberFormat="1" applyFont="1" applyFill="1" applyBorder="1" applyAlignment="1">
      <alignment horizontal="right"/>
    </xf>
    <xf numFmtId="167" fontId="6" fillId="0" borderId="0" xfId="0" applyNumberFormat="1" applyFont="1" applyFill="1" applyBorder="1" applyAlignment="1">
      <alignment horizontal="right"/>
    </xf>
    <xf numFmtId="10" fontId="7" fillId="0" borderId="0" xfId="2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10" fontId="7" fillId="0" borderId="0" xfId="2" applyNumberFormat="1" applyFont="1" applyFill="1" applyAlignment="1">
      <alignment vertical="center"/>
    </xf>
    <xf numFmtId="0" fontId="8" fillId="2" borderId="0" xfId="0" applyFont="1" applyFill="1" applyBorder="1" applyAlignment="1">
      <alignment vertical="center"/>
    </xf>
    <xf numFmtId="169" fontId="9" fillId="2" borderId="0" xfId="0" applyNumberFormat="1" applyFont="1" applyFill="1" applyBorder="1"/>
    <xf numFmtId="1" fontId="10" fillId="0" borderId="0" xfId="0" applyNumberFormat="1" applyFont="1" applyFill="1" applyBorder="1" applyAlignment="1">
      <alignment horizontal="right"/>
    </xf>
    <xf numFmtId="1" fontId="11" fillId="0" borderId="0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vertical="center"/>
    </xf>
    <xf numFmtId="166" fontId="3" fillId="2" borderId="0" xfId="0" applyNumberFormat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167" fontId="2" fillId="0" borderId="0" xfId="0" applyNumberFormat="1" applyFont="1" applyBorder="1" applyAlignment="1">
      <alignment horizontal="right"/>
    </xf>
    <xf numFmtId="168" fontId="4" fillId="0" borderId="0" xfId="0" applyNumberFormat="1" applyFont="1" applyFill="1" applyBorder="1" applyAlignment="1">
      <alignment horizontal="right"/>
    </xf>
    <xf numFmtId="0" fontId="4" fillId="0" borderId="0" xfId="0" applyFont="1" applyBorder="1"/>
    <xf numFmtId="167" fontId="4" fillId="0" borderId="0" xfId="0" applyNumberFormat="1" applyFont="1" applyFill="1" applyBorder="1" applyAlignment="1">
      <alignment horizontal="right"/>
    </xf>
    <xf numFmtId="168" fontId="13" fillId="0" borderId="0" xfId="0" applyNumberFormat="1" applyFont="1" applyFill="1" applyBorder="1" applyAlignment="1">
      <alignment horizontal="right"/>
    </xf>
    <xf numFmtId="168" fontId="14" fillId="0" borderId="0" xfId="0" applyNumberFormat="1" applyFont="1" applyFill="1" applyBorder="1" applyAlignment="1">
      <alignment horizontal="right"/>
    </xf>
    <xf numFmtId="2" fontId="7" fillId="0" borderId="0" xfId="0" applyNumberFormat="1" applyFont="1" applyBorder="1" applyAlignment="1">
      <alignment vertical="center"/>
    </xf>
    <xf numFmtId="1" fontId="4" fillId="0" borderId="0" xfId="0" applyNumberFormat="1" applyFont="1" applyFill="1" applyBorder="1" applyAlignment="1">
      <alignment horizontal="right"/>
    </xf>
    <xf numFmtId="1" fontId="14" fillId="0" borderId="0" xfId="0" applyNumberFormat="1" applyFont="1" applyFill="1" applyBorder="1" applyAlignment="1">
      <alignment horizontal="right"/>
    </xf>
    <xf numFmtId="0" fontId="15" fillId="2" borderId="0" xfId="0" applyFont="1" applyFill="1"/>
    <xf numFmtId="0" fontId="7" fillId="0" borderId="0" xfId="0" applyFont="1" applyAlignment="1">
      <alignment vertical="center"/>
    </xf>
    <xf numFmtId="168" fontId="5" fillId="0" borderId="0" xfId="0" applyNumberFormat="1" applyFont="1" applyFill="1" applyBorder="1" applyAlignment="1">
      <alignment horizontal="right"/>
    </xf>
    <xf numFmtId="0" fontId="0" fillId="2" borderId="0" xfId="0" applyFill="1"/>
    <xf numFmtId="0" fontId="16" fillId="2" borderId="0" xfId="0" applyFont="1" applyFill="1"/>
    <xf numFmtId="166" fontId="4" fillId="2" borderId="0" xfId="0" applyNumberFormat="1" applyFont="1" applyFill="1" applyBorder="1" applyAlignment="1">
      <alignment vertical="center"/>
    </xf>
    <xf numFmtId="168" fontId="6" fillId="0" borderId="0" xfId="0" applyNumberFormat="1" applyFont="1" applyFill="1" applyBorder="1" applyAlignment="1">
      <alignment horizontal="right"/>
    </xf>
    <xf numFmtId="2" fontId="4" fillId="2" borderId="0" xfId="1" applyNumberFormat="1" applyFont="1" applyFill="1" applyBorder="1" applyAlignment="1">
      <alignment horizontal="right"/>
    </xf>
    <xf numFmtId="0" fontId="4" fillId="2" borderId="0" xfId="0" applyFont="1" applyFill="1"/>
    <xf numFmtId="2" fontId="4" fillId="0" borderId="0" xfId="0" applyNumberFormat="1" applyFont="1" applyAlignment="1">
      <alignment vertical="center"/>
    </xf>
    <xf numFmtId="2" fontId="7" fillId="0" borderId="0" xfId="0" applyNumberFormat="1" applyFont="1" applyFill="1" applyAlignment="1">
      <alignment vertical="center"/>
    </xf>
    <xf numFmtId="2" fontId="17" fillId="0" borderId="0" xfId="1" applyNumberFormat="1" applyFont="1" applyBorder="1" applyAlignment="1">
      <alignment horizontal="right"/>
    </xf>
    <xf numFmtId="167" fontId="17" fillId="0" borderId="0" xfId="1" applyNumberFormat="1" applyFont="1" applyFill="1" applyBorder="1" applyAlignment="1">
      <alignment horizontal="right"/>
    </xf>
    <xf numFmtId="167" fontId="17" fillId="0" borderId="0" xfId="0" applyNumberFormat="1" applyFont="1" applyFill="1" applyBorder="1" applyAlignment="1">
      <alignment horizontal="right"/>
    </xf>
    <xf numFmtId="168" fontId="10" fillId="0" borderId="0" xfId="0" applyNumberFormat="1" applyFont="1" applyFill="1" applyBorder="1" applyAlignment="1">
      <alignment horizontal="right"/>
    </xf>
    <xf numFmtId="168" fontId="11" fillId="0" borderId="0" xfId="0" applyNumberFormat="1" applyFont="1" applyFill="1" applyBorder="1" applyAlignment="1">
      <alignment horizontal="right"/>
    </xf>
    <xf numFmtId="168" fontId="12" fillId="0" borderId="0" xfId="0" applyNumberFormat="1" applyFont="1" applyFill="1" applyBorder="1" applyAlignment="1">
      <alignment horizontal="right"/>
    </xf>
    <xf numFmtId="10" fontId="18" fillId="0" borderId="0" xfId="2" applyNumberFormat="1" applyFont="1" applyBorder="1" applyAlignment="1">
      <alignment vertical="center"/>
    </xf>
    <xf numFmtId="2" fontId="0" fillId="0" borderId="0" xfId="0" applyNumberFormat="1"/>
    <xf numFmtId="170" fontId="9" fillId="2" borderId="0" xfId="0" applyNumberFormat="1" applyFont="1" applyFill="1" applyBorder="1"/>
    <xf numFmtId="170" fontId="9" fillId="2" borderId="0" xfId="1" applyNumberFormat="1" applyFont="1" applyFill="1" applyBorder="1" applyAlignment="1">
      <alignment vertical="center"/>
    </xf>
    <xf numFmtId="164" fontId="9" fillId="2" borderId="0" xfId="1" applyFont="1" applyFill="1" applyBorder="1" applyAlignment="1">
      <alignment vertical="center"/>
    </xf>
    <xf numFmtId="169" fontId="20" fillId="2" borderId="0" xfId="0" applyNumberFormat="1" applyFont="1" applyFill="1" applyBorder="1"/>
    <xf numFmtId="169" fontId="21" fillId="2" borderId="0" xfId="0" applyNumberFormat="1" applyFont="1" applyFill="1" applyBorder="1"/>
    <xf numFmtId="166" fontId="22" fillId="2" borderId="0" xfId="0" applyNumberFormat="1" applyFont="1" applyFill="1" applyBorder="1" applyAlignment="1">
      <alignment vertical="center"/>
    </xf>
    <xf numFmtId="169" fontId="23" fillId="2" borderId="0" xfId="0" applyNumberFormat="1" applyFont="1" applyFill="1" applyBorder="1"/>
    <xf numFmtId="0" fontId="0" fillId="2" borderId="0" xfId="0" applyFill="1" applyBorder="1"/>
    <xf numFmtId="1" fontId="17" fillId="0" borderId="0" xfId="0" applyNumberFormat="1" applyFont="1" applyFill="1" applyBorder="1" applyAlignment="1">
      <alignment horizontal="right"/>
    </xf>
    <xf numFmtId="168" fontId="4" fillId="0" borderId="0" xfId="0" applyNumberFormat="1" applyFont="1" applyBorder="1" applyAlignment="1">
      <alignment horizontal="right"/>
    </xf>
    <xf numFmtId="168" fontId="17" fillId="0" borderId="0" xfId="0" applyNumberFormat="1" applyFont="1" applyFill="1" applyBorder="1" applyAlignment="1">
      <alignment horizontal="right"/>
    </xf>
    <xf numFmtId="0" fontId="26" fillId="0" borderId="0" xfId="0" applyFont="1"/>
    <xf numFmtId="0" fontId="26" fillId="2" borderId="0" xfId="0" applyFont="1" applyFill="1"/>
    <xf numFmtId="169" fontId="24" fillId="2" borderId="0" xfId="0" applyNumberFormat="1" applyFont="1" applyFill="1" applyBorder="1"/>
    <xf numFmtId="0" fontId="26" fillId="2" borderId="0" xfId="0" applyFont="1" applyFill="1" applyBorder="1"/>
    <xf numFmtId="10" fontId="7" fillId="0" borderId="0" xfId="2" applyNumberFormat="1" applyFont="1" applyBorder="1" applyAlignment="1">
      <alignment vertical="center"/>
    </xf>
    <xf numFmtId="2" fontId="26" fillId="0" borderId="0" xfId="0" applyNumberFormat="1" applyFont="1"/>
    <xf numFmtId="166" fontId="24" fillId="2" borderId="0" xfId="0" applyNumberFormat="1" applyFont="1" applyFill="1" applyBorder="1" applyAlignment="1">
      <alignment horizontal="right" vertical="center"/>
    </xf>
    <xf numFmtId="0" fontId="3" fillId="3" borderId="0" xfId="0" applyFont="1" applyFill="1" applyBorder="1" applyAlignment="1">
      <alignment vertical="center"/>
    </xf>
    <xf numFmtId="166" fontId="3" fillId="3" borderId="0" xfId="0" applyNumberFormat="1" applyFont="1" applyFill="1" applyBorder="1" applyAlignment="1">
      <alignment vertical="center"/>
    </xf>
    <xf numFmtId="171" fontId="25" fillId="2" borderId="0" xfId="0" applyNumberFormat="1" applyFont="1" applyFill="1" applyBorder="1"/>
    <xf numFmtId="171" fontId="19" fillId="2" borderId="0" xfId="0" applyNumberFormat="1" applyFont="1" applyFill="1" applyBorder="1"/>
    <xf numFmtId="166" fontId="23" fillId="2" borderId="0" xfId="0" applyNumberFormat="1" applyFont="1" applyFill="1" applyBorder="1" applyAlignment="1">
      <alignment horizontal="right" vertical="center"/>
    </xf>
    <xf numFmtId="173" fontId="4" fillId="2" borderId="0" xfId="3" applyNumberFormat="1" applyFont="1" applyFill="1" applyBorder="1" applyAlignment="1">
      <alignment horizontal="right" vertical="center"/>
    </xf>
    <xf numFmtId="167" fontId="11" fillId="0" borderId="0" xfId="0" applyNumberFormat="1" applyFont="1" applyFill="1" applyBorder="1" applyAlignment="1">
      <alignment horizontal="right"/>
    </xf>
    <xf numFmtId="167" fontId="12" fillId="0" borderId="0" xfId="0" applyNumberFormat="1" applyFont="1" applyFill="1" applyBorder="1" applyAlignment="1">
      <alignment horizontal="right"/>
    </xf>
    <xf numFmtId="1" fontId="13" fillId="0" borderId="0" xfId="0" applyNumberFormat="1" applyFont="1" applyFill="1" applyBorder="1" applyAlignment="1">
      <alignment horizontal="right"/>
    </xf>
    <xf numFmtId="165" fontId="14" fillId="0" borderId="0" xfId="0" applyNumberFormat="1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 vertical="center"/>
    </xf>
    <xf numFmtId="174" fontId="7" fillId="2" borderId="0" xfId="0" applyNumberFormat="1" applyFont="1" applyFill="1" applyBorder="1" applyAlignment="1">
      <alignment vertical="center"/>
    </xf>
    <xf numFmtId="175" fontId="4" fillId="0" borderId="0" xfId="0" applyNumberFormat="1" applyFont="1" applyFill="1" applyBorder="1" applyAlignment="1">
      <alignment horizontal="right"/>
    </xf>
    <xf numFmtId="1" fontId="4" fillId="0" borderId="0" xfId="1" applyNumberFormat="1" applyFont="1" applyBorder="1" applyAlignment="1">
      <alignment horizontal="right"/>
    </xf>
    <xf numFmtId="1" fontId="4" fillId="0" borderId="0" xfId="1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2" fontId="24" fillId="0" borderId="0" xfId="0" applyNumberFormat="1" applyFont="1"/>
    <xf numFmtId="0" fontId="24" fillId="0" borderId="0" xfId="0" applyFont="1"/>
    <xf numFmtId="175" fontId="5" fillId="0" borderId="0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0" fontId="3" fillId="4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vertical="center"/>
    </xf>
    <xf numFmtId="169" fontId="30" fillId="2" borderId="0" xfId="0" applyNumberFormat="1" applyFont="1" applyFill="1" applyBorder="1"/>
    <xf numFmtId="1" fontId="29" fillId="0" borderId="0" xfId="0" applyNumberFormat="1" applyFont="1" applyFill="1" applyBorder="1" applyAlignment="1">
      <alignment horizontal="right"/>
    </xf>
    <xf numFmtId="170" fontId="24" fillId="0" borderId="0" xfId="0" applyNumberFormat="1" applyFont="1" applyAlignment="1">
      <alignment horizontal="center"/>
    </xf>
    <xf numFmtId="2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Fill="1" applyAlignment="1">
      <alignment horizontal="center"/>
    </xf>
    <xf numFmtId="0" fontId="24" fillId="0" borderId="0" xfId="0" applyFont="1" applyBorder="1"/>
    <xf numFmtId="0" fontId="24" fillId="0" borderId="0" xfId="0" applyFont="1" applyBorder="1" applyAlignment="1">
      <alignment horizontal="left"/>
    </xf>
    <xf numFmtId="2" fontId="24" fillId="0" borderId="0" xfId="1" applyNumberFormat="1" applyFont="1" applyBorder="1" applyAlignment="1">
      <alignment horizontal="center"/>
    </xf>
    <xf numFmtId="167" fontId="24" fillId="0" borderId="0" xfId="1" applyNumberFormat="1" applyFont="1" applyBorder="1" applyAlignment="1">
      <alignment horizontal="center"/>
    </xf>
    <xf numFmtId="167" fontId="24" fillId="0" borderId="0" xfId="0" applyNumberFormat="1" applyFont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2" borderId="0" xfId="0" applyFont="1" applyFill="1" applyBorder="1" applyAlignment="1">
      <alignment vertical="center"/>
    </xf>
    <xf numFmtId="166" fontId="33" fillId="2" borderId="0" xfId="0" applyNumberFormat="1" applyFont="1" applyFill="1" applyBorder="1" applyAlignment="1">
      <alignment horizontal="right" vertical="center"/>
    </xf>
    <xf numFmtId="2" fontId="24" fillId="0" borderId="0" xfId="1" applyNumberFormat="1" applyFont="1" applyBorder="1" applyAlignment="1">
      <alignment horizontal="right"/>
    </xf>
    <xf numFmtId="2" fontId="24" fillId="0" borderId="0" xfId="1" applyNumberFormat="1" applyFont="1" applyFill="1" applyBorder="1" applyAlignment="1">
      <alignment horizontal="right"/>
    </xf>
    <xf numFmtId="2" fontId="24" fillId="0" borderId="0" xfId="0" applyNumberFormat="1" applyFont="1" applyBorder="1" applyAlignment="1">
      <alignment horizontal="right"/>
    </xf>
    <xf numFmtId="10" fontId="26" fillId="0" borderId="0" xfId="2" applyNumberFormat="1" applyFont="1" applyAlignment="1">
      <alignment vertical="center"/>
    </xf>
    <xf numFmtId="2" fontId="26" fillId="0" borderId="0" xfId="0" applyNumberFormat="1" applyFont="1" applyAlignment="1">
      <alignment vertical="center"/>
    </xf>
    <xf numFmtId="0" fontId="33" fillId="2" borderId="0" xfId="0" applyFont="1" applyFill="1" applyBorder="1" applyAlignment="1">
      <alignment vertical="center"/>
    </xf>
    <xf numFmtId="0" fontId="33" fillId="2" borderId="0" xfId="0" applyFont="1" applyFill="1" applyBorder="1" applyAlignment="1">
      <alignment horizontal="left" vertical="center"/>
    </xf>
    <xf numFmtId="10" fontId="26" fillId="0" borderId="0" xfId="2" applyNumberFormat="1" applyFont="1" applyFill="1" applyAlignment="1">
      <alignment vertical="center"/>
    </xf>
    <xf numFmtId="1" fontId="24" fillId="0" borderId="0" xfId="1" applyNumberFormat="1" applyFont="1" applyBorder="1" applyAlignment="1">
      <alignment horizontal="right"/>
    </xf>
    <xf numFmtId="1" fontId="24" fillId="0" borderId="0" xfId="1" applyNumberFormat="1" applyFont="1" applyFill="1" applyBorder="1" applyAlignment="1">
      <alignment horizontal="right"/>
    </xf>
    <xf numFmtId="1" fontId="24" fillId="0" borderId="0" xfId="0" applyNumberFormat="1" applyFont="1" applyBorder="1" applyAlignment="1">
      <alignment horizontal="right"/>
    </xf>
    <xf numFmtId="1" fontId="24" fillId="0" borderId="0" xfId="0" applyNumberFormat="1" applyFont="1" applyFill="1" applyBorder="1" applyAlignment="1">
      <alignment horizontal="right"/>
    </xf>
    <xf numFmtId="170" fontId="20" fillId="2" borderId="0" xfId="0" applyNumberFormat="1" applyFont="1" applyFill="1" applyBorder="1"/>
    <xf numFmtId="2" fontId="26" fillId="0" borderId="0" xfId="0" applyNumberFormat="1" applyFont="1" applyBorder="1" applyAlignment="1">
      <alignment vertical="center"/>
    </xf>
    <xf numFmtId="170" fontId="20" fillId="2" borderId="0" xfId="1" applyNumberFormat="1" applyFont="1" applyFill="1" applyBorder="1" applyAlignment="1">
      <alignment vertical="center"/>
    </xf>
    <xf numFmtId="164" fontId="20" fillId="2" borderId="0" xfId="1" applyFont="1" applyFill="1" applyBorder="1" applyAlignment="1">
      <alignment vertical="center"/>
    </xf>
    <xf numFmtId="0" fontId="35" fillId="2" borderId="0" xfId="0" applyFont="1" applyFill="1"/>
    <xf numFmtId="166" fontId="36" fillId="2" borderId="0" xfId="0" applyNumberFormat="1" applyFont="1" applyFill="1" applyBorder="1" applyAlignment="1">
      <alignment vertical="center"/>
    </xf>
    <xf numFmtId="166" fontId="24" fillId="2" borderId="0" xfId="0" applyNumberFormat="1" applyFont="1" applyFill="1" applyBorder="1" applyAlignment="1">
      <alignment vertical="center"/>
    </xf>
    <xf numFmtId="2" fontId="24" fillId="2" borderId="0" xfId="1" applyNumberFormat="1" applyFont="1" applyFill="1" applyBorder="1" applyAlignment="1">
      <alignment horizontal="right"/>
    </xf>
    <xf numFmtId="0" fontId="24" fillId="2" borderId="0" xfId="0" applyFont="1" applyFill="1"/>
    <xf numFmtId="2" fontId="24" fillId="0" borderId="0" xfId="0" applyNumberFormat="1" applyFont="1" applyAlignment="1">
      <alignment vertical="center"/>
    </xf>
    <xf numFmtId="2" fontId="26" fillId="0" borderId="0" xfId="0" applyNumberFormat="1" applyFont="1" applyFill="1" applyAlignment="1">
      <alignment vertical="center"/>
    </xf>
    <xf numFmtId="10" fontId="26" fillId="0" borderId="0" xfId="2" applyNumberFormat="1" applyFont="1" applyBorder="1" applyAlignment="1">
      <alignment vertical="center"/>
    </xf>
    <xf numFmtId="166" fontId="33" fillId="2" borderId="0" xfId="0" applyNumberFormat="1" applyFont="1" applyFill="1" applyBorder="1" applyAlignment="1">
      <alignment vertical="center"/>
    </xf>
    <xf numFmtId="171" fontId="24" fillId="2" borderId="0" xfId="0" applyNumberFormat="1" applyFont="1" applyFill="1" applyBorder="1"/>
    <xf numFmtId="171" fontId="26" fillId="2" borderId="0" xfId="0" applyNumberFormat="1" applyFont="1" applyFill="1" applyBorder="1"/>
    <xf numFmtId="173" fontId="24" fillId="2" borderId="0" xfId="3" applyNumberFormat="1" applyFont="1" applyFill="1" applyBorder="1" applyAlignment="1">
      <alignment horizontal="right" vertical="center"/>
    </xf>
    <xf numFmtId="2" fontId="26" fillId="0" borderId="0" xfId="0" applyNumberFormat="1" applyFont="1" applyBorder="1" applyAlignment="1">
      <alignment horizontal="right" vertical="center"/>
    </xf>
    <xf numFmtId="167" fontId="24" fillId="0" borderId="0" xfId="1" applyNumberFormat="1" applyFont="1" applyFill="1" applyBorder="1" applyAlignment="1">
      <alignment horizontal="right"/>
    </xf>
    <xf numFmtId="167" fontId="24" fillId="0" borderId="0" xfId="0" applyNumberFormat="1" applyFont="1" applyFill="1" applyBorder="1" applyAlignment="1">
      <alignment horizontal="right"/>
    </xf>
    <xf numFmtId="174" fontId="26" fillId="2" borderId="0" xfId="0" applyNumberFormat="1" applyFont="1" applyFill="1" applyBorder="1" applyAlignment="1">
      <alignment vertical="center"/>
    </xf>
    <xf numFmtId="166" fontId="26" fillId="2" borderId="0" xfId="0" applyNumberFormat="1" applyFont="1" applyFill="1" applyBorder="1" applyAlignment="1">
      <alignment horizontal="right" vertical="center"/>
    </xf>
    <xf numFmtId="10" fontId="26" fillId="0" borderId="0" xfId="2" applyNumberFormat="1" applyFont="1" applyFill="1" applyBorder="1" applyAlignment="1">
      <alignment vertical="center"/>
    </xf>
    <xf numFmtId="0" fontId="33" fillId="2" borderId="0" xfId="4" applyFont="1" applyFill="1" applyBorder="1" applyAlignment="1">
      <alignment horizontal="left" vertical="center"/>
    </xf>
    <xf numFmtId="0" fontId="24" fillId="2" borderId="0" xfId="0" applyFont="1" applyFill="1" applyBorder="1" applyAlignment="1">
      <alignment horizontal="left" vertical="center" wrapText="1"/>
    </xf>
    <xf numFmtId="167" fontId="24" fillId="0" borderId="0" xfId="0" applyNumberFormat="1" applyFont="1" applyBorder="1" applyAlignment="1">
      <alignment horizontal="right"/>
    </xf>
    <xf numFmtId="0" fontId="20" fillId="2" borderId="0" xfId="0" applyFont="1" applyFill="1" applyBorder="1" applyAlignment="1">
      <alignment vertical="center"/>
    </xf>
    <xf numFmtId="166" fontId="24" fillId="2" borderId="0" xfId="3" applyNumberFormat="1" applyFont="1" applyFill="1" applyBorder="1" applyAlignment="1">
      <alignment horizontal="right" vertical="center"/>
    </xf>
    <xf numFmtId="0" fontId="26" fillId="0" borderId="0" xfId="0" applyFont="1" applyBorder="1" applyAlignment="1">
      <alignment vertical="center"/>
    </xf>
    <xf numFmtId="166" fontId="24" fillId="2" borderId="0" xfId="0" applyNumberFormat="1" applyFont="1" applyFill="1" applyBorder="1" applyAlignment="1">
      <alignment horizontal="left" vertical="center"/>
    </xf>
    <xf numFmtId="166" fontId="33" fillId="2" borderId="0" xfId="0" applyNumberFormat="1" applyFont="1" applyFill="1" applyBorder="1" applyAlignment="1">
      <alignment horizontal="left" vertical="center"/>
    </xf>
    <xf numFmtId="170" fontId="24" fillId="0" borderId="0" xfId="0" applyNumberFormat="1" applyFont="1" applyBorder="1" applyAlignment="1">
      <alignment horizontal="center"/>
    </xf>
    <xf numFmtId="0" fontId="24" fillId="5" borderId="0" xfId="0" applyFont="1" applyFill="1" applyAlignment="1">
      <alignment horizontal="left"/>
    </xf>
    <xf numFmtId="0" fontId="24" fillId="5" borderId="0" xfId="0" applyFont="1" applyFill="1" applyBorder="1" applyAlignment="1">
      <alignment horizontal="left"/>
    </xf>
    <xf numFmtId="0" fontId="24" fillId="5" borderId="0" xfId="0" applyFont="1" applyFill="1" applyBorder="1" applyAlignment="1">
      <alignment vertical="center"/>
    </xf>
    <xf numFmtId="0" fontId="33" fillId="5" borderId="0" xfId="0" applyFont="1" applyFill="1" applyBorder="1" applyAlignment="1">
      <alignment vertical="center"/>
    </xf>
    <xf numFmtId="0" fontId="34" fillId="5" borderId="0" xfId="0" applyFont="1" applyFill="1"/>
    <xf numFmtId="0" fontId="26" fillId="5" borderId="0" xfId="0" applyFont="1" applyFill="1"/>
    <xf numFmtId="0" fontId="35" fillId="5" borderId="0" xfId="0" applyFont="1" applyFill="1"/>
    <xf numFmtId="0" fontId="24" fillId="5" borderId="0" xfId="0" applyFont="1" applyFill="1"/>
    <xf numFmtId="0" fontId="26" fillId="5" borderId="0" xfId="0" applyFont="1" applyFill="1" applyBorder="1"/>
    <xf numFmtId="166" fontId="24" fillId="5" borderId="0" xfId="0" applyNumberFormat="1" applyFont="1" applyFill="1" applyBorder="1" applyAlignment="1">
      <alignment horizontal="left" vertical="center"/>
    </xf>
    <xf numFmtId="166" fontId="33" fillId="5" borderId="0" xfId="0" applyNumberFormat="1" applyFont="1" applyFill="1" applyBorder="1" applyAlignment="1">
      <alignment horizontal="left" vertical="center"/>
    </xf>
    <xf numFmtId="0" fontId="24" fillId="5" borderId="0" xfId="0" applyFont="1" applyFill="1" applyAlignment="1">
      <alignment horizontal="center"/>
    </xf>
    <xf numFmtId="167" fontId="24" fillId="5" borderId="0" xfId="0" applyNumberFormat="1" applyFont="1" applyFill="1" applyBorder="1" applyAlignment="1">
      <alignment horizontal="center"/>
    </xf>
    <xf numFmtId="2" fontId="24" fillId="5" borderId="0" xfId="0" applyNumberFormat="1" applyFont="1" applyFill="1" applyBorder="1" applyAlignment="1">
      <alignment horizontal="right"/>
    </xf>
    <xf numFmtId="1" fontId="24" fillId="5" borderId="0" xfId="0" applyNumberFormat="1" applyFont="1" applyFill="1" applyBorder="1" applyAlignment="1">
      <alignment horizontal="right"/>
    </xf>
    <xf numFmtId="175" fontId="24" fillId="5" borderId="0" xfId="0" applyNumberFormat="1" applyFont="1" applyFill="1" applyBorder="1" applyAlignment="1">
      <alignment horizontal="right"/>
    </xf>
    <xf numFmtId="167" fontId="24" fillId="5" borderId="0" xfId="0" applyNumberFormat="1" applyFont="1" applyFill="1" applyBorder="1" applyAlignment="1">
      <alignment horizontal="right"/>
    </xf>
    <xf numFmtId="176" fontId="24" fillId="5" borderId="0" xfId="0" applyNumberFormat="1" applyFont="1" applyFill="1" applyBorder="1" applyAlignment="1">
      <alignment horizontal="right"/>
    </xf>
    <xf numFmtId="2" fontId="26" fillId="5" borderId="0" xfId="0" applyNumberFormat="1" applyFont="1" applyFill="1"/>
    <xf numFmtId="168" fontId="24" fillId="5" borderId="0" xfId="0" applyNumberFormat="1" applyFont="1" applyFill="1" applyBorder="1" applyAlignment="1">
      <alignment horizontal="right"/>
    </xf>
    <xf numFmtId="176" fontId="36" fillId="5" borderId="0" xfId="0" applyNumberFormat="1" applyFont="1" applyFill="1" applyBorder="1" applyAlignment="1">
      <alignment horizontal="right"/>
    </xf>
    <xf numFmtId="1" fontId="24" fillId="5" borderId="0" xfId="0" applyNumberFormat="1" applyFont="1" applyFill="1" applyBorder="1"/>
    <xf numFmtId="0" fontId="24" fillId="5" borderId="0" xfId="0" applyFont="1" applyFill="1" applyBorder="1"/>
    <xf numFmtId="176" fontId="24" fillId="5" borderId="0" xfId="0" applyNumberFormat="1" applyFont="1" applyFill="1" applyBorder="1"/>
    <xf numFmtId="167" fontId="31" fillId="5" borderId="0" xfId="0" applyNumberFormat="1" applyFont="1" applyFill="1" applyAlignment="1">
      <alignment horizontal="center"/>
    </xf>
    <xf numFmtId="2" fontId="31" fillId="5" borderId="0" xfId="0" applyNumberFormat="1" applyFont="1" applyFill="1" applyBorder="1" applyAlignment="1">
      <alignment horizontal="right"/>
    </xf>
    <xf numFmtId="1" fontId="31" fillId="5" borderId="0" xfId="0" applyNumberFormat="1" applyFont="1" applyFill="1" applyBorder="1" applyAlignment="1">
      <alignment horizontal="right"/>
    </xf>
    <xf numFmtId="175" fontId="31" fillId="5" borderId="0" xfId="0" applyNumberFormat="1" applyFont="1" applyFill="1" applyBorder="1" applyAlignment="1">
      <alignment horizontal="right"/>
    </xf>
    <xf numFmtId="165" fontId="31" fillId="5" borderId="0" xfId="0" applyNumberFormat="1" applyFont="1" applyFill="1" applyBorder="1" applyAlignment="1">
      <alignment horizontal="right"/>
    </xf>
    <xf numFmtId="167" fontId="31" fillId="5" borderId="0" xfId="0" applyNumberFormat="1" applyFont="1" applyFill="1" applyBorder="1" applyAlignment="1">
      <alignment horizontal="right"/>
    </xf>
    <xf numFmtId="168" fontId="31" fillId="5" borderId="0" xfId="0" applyNumberFormat="1" applyFont="1" applyFill="1" applyBorder="1" applyAlignment="1">
      <alignment horizontal="right"/>
    </xf>
    <xf numFmtId="176" fontId="31" fillId="5" borderId="0" xfId="0" applyNumberFormat="1" applyFont="1" applyFill="1" applyBorder="1" applyAlignment="1">
      <alignment horizontal="right"/>
    </xf>
    <xf numFmtId="167" fontId="32" fillId="5" borderId="0" xfId="0" applyNumberFormat="1" applyFont="1" applyFill="1" applyAlignment="1">
      <alignment horizontal="center"/>
    </xf>
    <xf numFmtId="2" fontId="32" fillId="5" borderId="0" xfId="0" applyNumberFormat="1" applyFont="1" applyFill="1" applyBorder="1" applyAlignment="1">
      <alignment horizontal="right"/>
    </xf>
    <xf numFmtId="1" fontId="32" fillId="5" borderId="0" xfId="0" applyNumberFormat="1" applyFont="1" applyFill="1" applyBorder="1" applyAlignment="1">
      <alignment horizontal="right"/>
    </xf>
    <xf numFmtId="165" fontId="32" fillId="5" borderId="0" xfId="0" applyNumberFormat="1" applyFont="1" applyFill="1" applyBorder="1" applyAlignment="1">
      <alignment horizontal="right"/>
    </xf>
    <xf numFmtId="167" fontId="32" fillId="5" borderId="0" xfId="0" applyNumberFormat="1" applyFont="1" applyFill="1" applyBorder="1" applyAlignment="1">
      <alignment horizontal="right"/>
    </xf>
    <xf numFmtId="168" fontId="37" fillId="5" borderId="0" xfId="0" applyNumberFormat="1" applyFont="1" applyFill="1" applyBorder="1" applyAlignment="1">
      <alignment horizontal="right"/>
    </xf>
  </cellXfs>
  <cellStyles count="5">
    <cellStyle name="Euro" xfId="3" xr:uid="{00000000-0005-0000-0000-000000000000}"/>
    <cellStyle name="Excel Built-in Normal" xfId="4" xr:uid="{00000000-0005-0000-0000-000001000000}"/>
    <cellStyle name="Normal" xfId="0" builtinId="0"/>
    <cellStyle name="Procent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0"/>
  <sheetViews>
    <sheetView tabSelected="1" zoomScale="130" zoomScaleNormal="130" workbookViewId="0">
      <selection activeCell="K7" sqref="K7"/>
    </sheetView>
  </sheetViews>
  <sheetFormatPr defaultColWidth="8.85546875" defaultRowHeight="11.25"/>
  <cols>
    <col min="1" max="1" width="18.140625" style="151" customWidth="1"/>
    <col min="2" max="2" width="14.7109375" style="60" customWidth="1"/>
    <col min="3" max="3" width="9.28515625" style="60" customWidth="1"/>
    <col min="4" max="4" width="9.85546875" style="65" bestFit="1" customWidth="1"/>
    <col min="5" max="5" width="11.42578125" style="65" customWidth="1"/>
    <col min="6" max="6" width="10.42578125" style="65" customWidth="1"/>
    <col min="7" max="7" width="10.140625" style="65" customWidth="1"/>
    <col min="8" max="8" width="11.140625" style="164" customWidth="1"/>
    <col min="9" max="9" width="12.7109375" style="164" customWidth="1"/>
    <col min="10" max="10" width="11.85546875" style="164" customWidth="1"/>
    <col min="11" max="12" width="14.85546875" style="164" bestFit="1" customWidth="1"/>
    <col min="13" max="13" width="9.85546875" style="164" customWidth="1"/>
    <col min="14" max="14" width="8" style="164" customWidth="1"/>
    <col min="15" max="15" width="12.42578125" style="164" customWidth="1"/>
    <col min="16" max="16" width="14.85546875" style="164" bestFit="1" customWidth="1"/>
    <col min="17" max="17" width="12.42578125" style="60" bestFit="1" customWidth="1"/>
    <col min="18" max="18" width="9.85546875" style="60" bestFit="1" customWidth="1"/>
    <col min="19" max="16384" width="8.85546875" style="60"/>
  </cols>
  <sheetData>
    <row r="1" spans="1:26">
      <c r="A1" s="146" t="s">
        <v>383</v>
      </c>
      <c r="B1" s="84" t="s">
        <v>582</v>
      </c>
      <c r="C1" s="91" t="s">
        <v>384</v>
      </c>
      <c r="D1" s="92" t="s">
        <v>385</v>
      </c>
      <c r="E1" s="92" t="s">
        <v>386</v>
      </c>
      <c r="F1" s="93" t="s">
        <v>387</v>
      </c>
      <c r="G1" s="93" t="s">
        <v>388</v>
      </c>
      <c r="H1" s="157" t="s">
        <v>389</v>
      </c>
      <c r="I1" s="157" t="s">
        <v>389</v>
      </c>
      <c r="J1" s="157" t="s">
        <v>389</v>
      </c>
      <c r="K1" s="157" t="s">
        <v>389</v>
      </c>
      <c r="L1" s="157" t="s">
        <v>389</v>
      </c>
      <c r="M1" s="157" t="s">
        <v>389</v>
      </c>
      <c r="N1" s="157" t="s">
        <v>389</v>
      </c>
      <c r="O1" s="157" t="s">
        <v>389</v>
      </c>
      <c r="P1" s="157" t="s">
        <v>389</v>
      </c>
      <c r="Q1" s="94" t="s">
        <v>591</v>
      </c>
      <c r="R1" s="83" t="s">
        <v>592</v>
      </c>
      <c r="S1" s="84"/>
      <c r="T1" s="84"/>
      <c r="U1" s="84"/>
      <c r="V1" s="84"/>
      <c r="W1" s="95"/>
      <c r="X1" s="84"/>
      <c r="Y1" s="84"/>
      <c r="Z1" s="84"/>
    </row>
    <row r="2" spans="1:26">
      <c r="A2" s="147"/>
      <c r="B2" s="96"/>
      <c r="C2" s="145" t="s">
        <v>583</v>
      </c>
      <c r="D2" s="97">
        <v>7.5</v>
      </c>
      <c r="E2" s="97" t="s">
        <v>390</v>
      </c>
      <c r="F2" s="98"/>
      <c r="G2" s="99" t="s">
        <v>391</v>
      </c>
      <c r="H2" s="158" t="s">
        <v>584</v>
      </c>
      <c r="I2" s="158" t="s">
        <v>585</v>
      </c>
      <c r="J2" s="158" t="s">
        <v>586</v>
      </c>
      <c r="K2" s="158" t="s">
        <v>587</v>
      </c>
      <c r="L2" s="158" t="s">
        <v>588</v>
      </c>
      <c r="M2" s="158" t="s">
        <v>589</v>
      </c>
      <c r="N2" s="158" t="s">
        <v>590</v>
      </c>
      <c r="O2" s="170" t="s">
        <v>392</v>
      </c>
      <c r="P2" s="178" t="s">
        <v>393</v>
      </c>
      <c r="Q2" s="100"/>
      <c r="R2" s="83"/>
      <c r="S2" s="84"/>
      <c r="T2" s="84"/>
      <c r="U2" s="84"/>
      <c r="V2" s="84"/>
      <c r="W2" s="95"/>
      <c r="X2" s="84"/>
      <c r="Y2" s="84"/>
      <c r="Z2" s="84"/>
    </row>
    <row r="4" spans="1:26">
      <c r="A4" s="148" t="s">
        <v>0</v>
      </c>
      <c r="B4" s="101" t="s">
        <v>0</v>
      </c>
      <c r="C4" s="102">
        <v>1.0900000000000001</v>
      </c>
      <c r="D4" s="103">
        <f>(C4*7.5)</f>
        <v>8.1750000000000007</v>
      </c>
      <c r="E4" s="104">
        <v>1.04</v>
      </c>
      <c r="F4" s="104">
        <f>D4/100*7</f>
        <v>0.57225000000000004</v>
      </c>
      <c r="G4" s="105">
        <f>SUM(D4:F4)</f>
        <v>9.7872500000000002</v>
      </c>
      <c r="H4" s="159">
        <f>G4*2.1*Q4</f>
        <v>20.553225000000001</v>
      </c>
      <c r="I4" s="159">
        <f>G4*1.9*Q4</f>
        <v>18.595775</v>
      </c>
      <c r="J4" s="159">
        <f>G4*1.6*Q4</f>
        <v>15.659600000000001</v>
      </c>
      <c r="K4" s="159">
        <f>G4*1.55*Q4</f>
        <v>15.170237500000001</v>
      </c>
      <c r="L4" s="159">
        <f>G4*1.5*Q4</f>
        <v>14.680875</v>
      </c>
      <c r="M4" s="159"/>
      <c r="N4" s="159"/>
      <c r="O4" s="171">
        <f>G4*1.45</f>
        <v>14.1915125</v>
      </c>
      <c r="P4" s="179">
        <f>J4</f>
        <v>15.659600000000001</v>
      </c>
      <c r="Q4" s="106">
        <v>1</v>
      </c>
      <c r="R4" s="107">
        <v>0</v>
      </c>
    </row>
    <row r="5" spans="1:26">
      <c r="A5" s="148" t="s">
        <v>1</v>
      </c>
      <c r="B5" s="101" t="s">
        <v>1</v>
      </c>
      <c r="C5" s="102">
        <v>1.07</v>
      </c>
      <c r="D5" s="103">
        <f t="shared" ref="D5:D43" si="0">(C5*7.5)</f>
        <v>8.0250000000000004</v>
      </c>
      <c r="E5" s="104">
        <v>1.17</v>
      </c>
      <c r="F5" s="104">
        <f t="shared" ref="F5:F20" si="1">D5/100*7</f>
        <v>0.56174999999999997</v>
      </c>
      <c r="G5" s="105">
        <f t="shared" ref="G5:G20" si="2">SUM(D5:F5)</f>
        <v>9.7567500000000003</v>
      </c>
      <c r="H5" s="159">
        <f t="shared" ref="H5:H20" si="3">G5*2.1*Q5</f>
        <v>20.489175000000003</v>
      </c>
      <c r="I5" s="159">
        <f t="shared" ref="I5:I20" si="4">G5*1.9*Q5</f>
        <v>18.537824999999998</v>
      </c>
      <c r="J5" s="159">
        <f t="shared" ref="J5:J20" si="5">G5*1.6*Q5</f>
        <v>15.610800000000001</v>
      </c>
      <c r="K5" s="159">
        <f t="shared" ref="K5:K20" si="6">G5*1.55*Q5</f>
        <v>15.122962500000002</v>
      </c>
      <c r="L5" s="159">
        <f t="shared" ref="L5:L20" si="7">G5*1.5*Q5</f>
        <v>14.635125</v>
      </c>
      <c r="M5" s="159"/>
      <c r="N5" s="159"/>
      <c r="O5" s="171">
        <f t="shared" ref="O5:O20" si="8">G5*1.45</f>
        <v>14.147287499999999</v>
      </c>
      <c r="P5" s="179">
        <f t="shared" ref="P5:P20" si="9">J5</f>
        <v>15.610800000000001</v>
      </c>
      <c r="Q5" s="106">
        <v>1</v>
      </c>
      <c r="R5" s="107">
        <v>0</v>
      </c>
    </row>
    <row r="6" spans="1:26">
      <c r="A6" s="149" t="s">
        <v>2</v>
      </c>
      <c r="B6" s="108" t="s">
        <v>2</v>
      </c>
      <c r="C6" s="102">
        <v>3.09</v>
      </c>
      <c r="D6" s="103">
        <f t="shared" si="0"/>
        <v>23.174999999999997</v>
      </c>
      <c r="E6" s="104">
        <v>2.34</v>
      </c>
      <c r="F6" s="104">
        <f t="shared" si="1"/>
        <v>1.62225</v>
      </c>
      <c r="G6" s="105">
        <f t="shared" si="2"/>
        <v>27.137249999999998</v>
      </c>
      <c r="H6" s="159">
        <f t="shared" si="3"/>
        <v>56.988225</v>
      </c>
      <c r="I6" s="159">
        <f t="shared" si="4"/>
        <v>51.560774999999992</v>
      </c>
      <c r="J6" s="159">
        <f t="shared" si="5"/>
        <v>43.419600000000003</v>
      </c>
      <c r="K6" s="159">
        <f t="shared" si="6"/>
        <v>42.062737499999997</v>
      </c>
      <c r="L6" s="159">
        <f t="shared" si="7"/>
        <v>40.705874999999999</v>
      </c>
      <c r="M6" s="159"/>
      <c r="N6" s="159"/>
      <c r="O6" s="171">
        <f t="shared" si="8"/>
        <v>39.349012499999994</v>
      </c>
      <c r="P6" s="179">
        <f t="shared" si="9"/>
        <v>43.419600000000003</v>
      </c>
      <c r="Q6" s="106">
        <v>1</v>
      </c>
      <c r="R6" s="107">
        <v>0</v>
      </c>
    </row>
    <row r="7" spans="1:26">
      <c r="A7" s="149" t="s">
        <v>3</v>
      </c>
      <c r="B7" s="109" t="s">
        <v>3</v>
      </c>
      <c r="C7" s="102">
        <v>4.2</v>
      </c>
      <c r="D7" s="103">
        <f t="shared" si="0"/>
        <v>31.5</v>
      </c>
      <c r="E7" s="104">
        <v>3.13</v>
      </c>
      <c r="F7" s="104">
        <f t="shared" si="1"/>
        <v>2.2050000000000001</v>
      </c>
      <c r="G7" s="105">
        <f t="shared" si="2"/>
        <v>36.835000000000001</v>
      </c>
      <c r="H7" s="159">
        <f t="shared" si="3"/>
        <v>77.353500000000011</v>
      </c>
      <c r="I7" s="159">
        <f t="shared" si="4"/>
        <v>69.986499999999992</v>
      </c>
      <c r="J7" s="159">
        <f t="shared" si="5"/>
        <v>58.936000000000007</v>
      </c>
      <c r="K7" s="159">
        <f t="shared" si="6"/>
        <v>57.094250000000002</v>
      </c>
      <c r="L7" s="159">
        <f t="shared" si="7"/>
        <v>55.252499999999998</v>
      </c>
      <c r="M7" s="159"/>
      <c r="N7" s="159"/>
      <c r="O7" s="171">
        <f t="shared" si="8"/>
        <v>53.41075</v>
      </c>
      <c r="P7" s="179">
        <f t="shared" si="9"/>
        <v>58.936000000000007</v>
      </c>
      <c r="Q7" s="106">
        <v>1</v>
      </c>
      <c r="R7" s="107">
        <v>0</v>
      </c>
    </row>
    <row r="8" spans="1:26">
      <c r="A8" s="149" t="s">
        <v>4</v>
      </c>
      <c r="B8" s="109" t="s">
        <v>4</v>
      </c>
      <c r="C8" s="102">
        <v>1.07</v>
      </c>
      <c r="D8" s="103">
        <f t="shared" si="0"/>
        <v>8.0250000000000004</v>
      </c>
      <c r="E8" s="104">
        <v>0.78</v>
      </c>
      <c r="F8" s="104">
        <f t="shared" si="1"/>
        <v>0.56174999999999997</v>
      </c>
      <c r="G8" s="105">
        <f t="shared" si="2"/>
        <v>9.3667499999999997</v>
      </c>
      <c r="H8" s="159">
        <f t="shared" si="3"/>
        <v>19.670175</v>
      </c>
      <c r="I8" s="159">
        <f t="shared" si="4"/>
        <v>17.796824999999998</v>
      </c>
      <c r="J8" s="159">
        <f t="shared" si="5"/>
        <v>14.986800000000001</v>
      </c>
      <c r="K8" s="159">
        <f t="shared" si="6"/>
        <v>14.5184625</v>
      </c>
      <c r="L8" s="159">
        <f t="shared" si="7"/>
        <v>14.050125</v>
      </c>
      <c r="M8" s="159"/>
      <c r="N8" s="159"/>
      <c r="O8" s="171">
        <f t="shared" si="8"/>
        <v>13.581787499999999</v>
      </c>
      <c r="P8" s="179">
        <f t="shared" si="9"/>
        <v>14.986800000000001</v>
      </c>
      <c r="Q8" s="110">
        <v>1</v>
      </c>
      <c r="R8" s="107">
        <v>0</v>
      </c>
    </row>
    <row r="9" spans="1:26">
      <c r="A9" s="149" t="s">
        <v>5</v>
      </c>
      <c r="B9" s="108" t="s">
        <v>5</v>
      </c>
      <c r="C9" s="102">
        <v>1.57</v>
      </c>
      <c r="D9" s="103">
        <f t="shared" si="0"/>
        <v>11.775</v>
      </c>
      <c r="E9" s="104">
        <v>1.25</v>
      </c>
      <c r="F9" s="104">
        <f t="shared" si="1"/>
        <v>0.82425000000000004</v>
      </c>
      <c r="G9" s="105">
        <f t="shared" si="2"/>
        <v>13.84925</v>
      </c>
      <c r="H9" s="159">
        <f t="shared" si="3"/>
        <v>29.083425000000002</v>
      </c>
      <c r="I9" s="159">
        <f t="shared" si="4"/>
        <v>26.313574999999997</v>
      </c>
      <c r="J9" s="159">
        <f t="shared" si="5"/>
        <v>22.158799999999999</v>
      </c>
      <c r="K9" s="159">
        <f t="shared" si="6"/>
        <v>21.466337500000002</v>
      </c>
      <c r="L9" s="159">
        <f t="shared" si="7"/>
        <v>20.773875</v>
      </c>
      <c r="M9" s="159"/>
      <c r="N9" s="159"/>
      <c r="O9" s="171">
        <f t="shared" si="8"/>
        <v>20.081412499999999</v>
      </c>
      <c r="P9" s="179">
        <f t="shared" si="9"/>
        <v>22.158799999999999</v>
      </c>
      <c r="Q9" s="106">
        <v>1</v>
      </c>
      <c r="R9" s="107">
        <v>0</v>
      </c>
    </row>
    <row r="10" spans="1:26">
      <c r="A10" s="149" t="s">
        <v>6</v>
      </c>
      <c r="B10" s="108" t="s">
        <v>6</v>
      </c>
      <c r="C10" s="102">
        <v>1.95</v>
      </c>
      <c r="D10" s="103">
        <f t="shared" si="0"/>
        <v>14.625</v>
      </c>
      <c r="E10" s="104">
        <v>1.25</v>
      </c>
      <c r="F10" s="104">
        <f t="shared" si="1"/>
        <v>1.0237499999999999</v>
      </c>
      <c r="G10" s="105">
        <f t="shared" si="2"/>
        <v>16.89875</v>
      </c>
      <c r="H10" s="159">
        <f t="shared" si="3"/>
        <v>35.487375</v>
      </c>
      <c r="I10" s="159">
        <f t="shared" si="4"/>
        <v>32.107624999999999</v>
      </c>
      <c r="J10" s="159">
        <f t="shared" si="5"/>
        <v>27.038</v>
      </c>
      <c r="K10" s="159">
        <f t="shared" si="6"/>
        <v>26.1930625</v>
      </c>
      <c r="L10" s="159">
        <f t="shared" si="7"/>
        <v>25.348125</v>
      </c>
      <c r="M10" s="159"/>
      <c r="N10" s="159"/>
      <c r="O10" s="171">
        <f t="shared" si="8"/>
        <v>24.503187499999999</v>
      </c>
      <c r="P10" s="179">
        <f t="shared" si="9"/>
        <v>27.038</v>
      </c>
      <c r="Q10" s="106">
        <v>1</v>
      </c>
      <c r="R10" s="107">
        <v>0</v>
      </c>
    </row>
    <row r="11" spans="1:26">
      <c r="A11" s="149" t="s">
        <v>7</v>
      </c>
      <c r="B11" s="108" t="s">
        <v>7</v>
      </c>
      <c r="C11" s="102">
        <v>3.38</v>
      </c>
      <c r="D11" s="103">
        <f t="shared" si="0"/>
        <v>25.349999999999998</v>
      </c>
      <c r="E11" s="104">
        <v>3.13</v>
      </c>
      <c r="F11" s="104">
        <f t="shared" si="1"/>
        <v>1.7745</v>
      </c>
      <c r="G11" s="105">
        <f t="shared" si="2"/>
        <v>30.254499999999997</v>
      </c>
      <c r="H11" s="159">
        <f t="shared" si="3"/>
        <v>63.534449999999993</v>
      </c>
      <c r="I11" s="159">
        <f t="shared" si="4"/>
        <v>57.483549999999994</v>
      </c>
      <c r="J11" s="159">
        <f t="shared" si="5"/>
        <v>48.407199999999996</v>
      </c>
      <c r="K11" s="159">
        <f t="shared" si="6"/>
        <v>46.894474999999993</v>
      </c>
      <c r="L11" s="159">
        <f t="shared" si="7"/>
        <v>45.381749999999997</v>
      </c>
      <c r="M11" s="159"/>
      <c r="N11" s="159"/>
      <c r="O11" s="171">
        <f t="shared" si="8"/>
        <v>43.869024999999993</v>
      </c>
      <c r="P11" s="179">
        <f t="shared" si="9"/>
        <v>48.407199999999996</v>
      </c>
      <c r="Q11" s="106">
        <v>1</v>
      </c>
      <c r="R11" s="107">
        <v>0</v>
      </c>
    </row>
    <row r="12" spans="1:26">
      <c r="A12" s="149" t="s">
        <v>8</v>
      </c>
      <c r="B12" s="109" t="s">
        <v>8</v>
      </c>
      <c r="C12" s="102">
        <v>5.23</v>
      </c>
      <c r="D12" s="103">
        <f t="shared" si="0"/>
        <v>39.225000000000001</v>
      </c>
      <c r="E12" s="104">
        <v>6.25</v>
      </c>
      <c r="F12" s="104">
        <f t="shared" si="1"/>
        <v>2.7457500000000001</v>
      </c>
      <c r="G12" s="105">
        <f t="shared" si="2"/>
        <v>48.220750000000002</v>
      </c>
      <c r="H12" s="159">
        <f t="shared" si="3"/>
        <v>101.263575</v>
      </c>
      <c r="I12" s="159">
        <f t="shared" si="4"/>
        <v>91.619425000000007</v>
      </c>
      <c r="J12" s="159">
        <f t="shared" si="5"/>
        <v>77.153200000000012</v>
      </c>
      <c r="K12" s="159">
        <f t="shared" si="6"/>
        <v>74.742162500000006</v>
      </c>
      <c r="L12" s="159">
        <f t="shared" si="7"/>
        <v>72.331125</v>
      </c>
      <c r="M12" s="159"/>
      <c r="N12" s="159"/>
      <c r="O12" s="171">
        <f t="shared" si="8"/>
        <v>69.920087500000008</v>
      </c>
      <c r="P12" s="179">
        <f t="shared" si="9"/>
        <v>77.153200000000012</v>
      </c>
      <c r="Q12" s="106">
        <v>1</v>
      </c>
      <c r="R12" s="107">
        <v>0</v>
      </c>
    </row>
    <row r="13" spans="1:26">
      <c r="A13" s="149" t="s">
        <v>9</v>
      </c>
      <c r="B13" s="108" t="s">
        <v>9</v>
      </c>
      <c r="C13" s="102">
        <v>1.62</v>
      </c>
      <c r="D13" s="103">
        <f t="shared" si="0"/>
        <v>12.15</v>
      </c>
      <c r="E13" s="104">
        <v>1.04</v>
      </c>
      <c r="F13" s="104">
        <f t="shared" si="1"/>
        <v>0.85050000000000003</v>
      </c>
      <c r="G13" s="105">
        <f t="shared" si="2"/>
        <v>14.040500000000002</v>
      </c>
      <c r="H13" s="159">
        <f t="shared" si="3"/>
        <v>29.485050000000005</v>
      </c>
      <c r="I13" s="159">
        <f t="shared" si="4"/>
        <v>26.676950000000001</v>
      </c>
      <c r="J13" s="159">
        <f t="shared" si="5"/>
        <v>22.464800000000004</v>
      </c>
      <c r="K13" s="159">
        <f t="shared" si="6"/>
        <v>21.762775000000001</v>
      </c>
      <c r="L13" s="159">
        <f t="shared" si="7"/>
        <v>21.060750000000002</v>
      </c>
      <c r="M13" s="159"/>
      <c r="N13" s="159"/>
      <c r="O13" s="171">
        <f t="shared" si="8"/>
        <v>20.358725000000003</v>
      </c>
      <c r="P13" s="179">
        <f t="shared" si="9"/>
        <v>22.464800000000004</v>
      </c>
      <c r="Q13" s="106">
        <v>1</v>
      </c>
      <c r="R13" s="107">
        <v>0</v>
      </c>
    </row>
    <row r="14" spans="1:26">
      <c r="A14" s="149" t="s">
        <v>10</v>
      </c>
      <c r="B14" s="108" t="s">
        <v>10</v>
      </c>
      <c r="C14" s="102">
        <v>2.98</v>
      </c>
      <c r="D14" s="103">
        <f t="shared" si="0"/>
        <v>22.35</v>
      </c>
      <c r="E14" s="104">
        <v>3.13</v>
      </c>
      <c r="F14" s="104">
        <f t="shared" si="1"/>
        <v>1.5645</v>
      </c>
      <c r="G14" s="105">
        <f t="shared" si="2"/>
        <v>27.044499999999999</v>
      </c>
      <c r="H14" s="159">
        <f t="shared" si="3"/>
        <v>51.114105000000002</v>
      </c>
      <c r="I14" s="159">
        <f>G14*1.9*Q14</f>
        <v>46.246094999999997</v>
      </c>
      <c r="J14" s="159">
        <f t="shared" si="5"/>
        <v>38.94408</v>
      </c>
      <c r="K14" s="159">
        <f t="shared" si="6"/>
        <v>37.727077500000007</v>
      </c>
      <c r="L14" s="159">
        <f t="shared" si="7"/>
        <v>36.510075000000001</v>
      </c>
      <c r="M14" s="159"/>
      <c r="N14" s="159"/>
      <c r="O14" s="171">
        <f t="shared" si="8"/>
        <v>39.214524999999995</v>
      </c>
      <c r="P14" s="179">
        <f t="shared" si="9"/>
        <v>38.94408</v>
      </c>
      <c r="Q14" s="106">
        <v>0.9</v>
      </c>
      <c r="R14" s="107">
        <v>0</v>
      </c>
    </row>
    <row r="15" spans="1:26">
      <c r="A15" s="149" t="s">
        <v>11</v>
      </c>
      <c r="B15" s="108" t="s">
        <v>11</v>
      </c>
      <c r="C15" s="102">
        <v>3.5</v>
      </c>
      <c r="D15" s="103">
        <f t="shared" si="0"/>
        <v>26.25</v>
      </c>
      <c r="E15" s="104">
        <v>4.17</v>
      </c>
      <c r="F15" s="104">
        <f t="shared" si="1"/>
        <v>1.8375000000000001</v>
      </c>
      <c r="G15" s="105">
        <f t="shared" si="2"/>
        <v>32.2575</v>
      </c>
      <c r="H15" s="159">
        <f t="shared" si="3"/>
        <v>67.740750000000006</v>
      </c>
      <c r="I15" s="159">
        <f t="shared" si="4"/>
        <v>61.289249999999996</v>
      </c>
      <c r="J15" s="159">
        <f t="shared" si="5"/>
        <v>51.612000000000002</v>
      </c>
      <c r="K15" s="159">
        <f t="shared" si="6"/>
        <v>49.999124999999999</v>
      </c>
      <c r="L15" s="159">
        <f t="shared" si="7"/>
        <v>48.386250000000004</v>
      </c>
      <c r="M15" s="159"/>
      <c r="N15" s="159"/>
      <c r="O15" s="171">
        <f t="shared" si="8"/>
        <v>46.773375000000001</v>
      </c>
      <c r="P15" s="179">
        <f t="shared" si="9"/>
        <v>51.612000000000002</v>
      </c>
      <c r="Q15" s="106">
        <v>1</v>
      </c>
      <c r="R15" s="107">
        <v>0</v>
      </c>
    </row>
    <row r="16" spans="1:26">
      <c r="A16" s="149" t="s">
        <v>12</v>
      </c>
      <c r="B16" s="108" t="s">
        <v>12</v>
      </c>
      <c r="C16" s="102">
        <v>6.33</v>
      </c>
      <c r="D16" s="103">
        <f t="shared" si="0"/>
        <v>47.475000000000001</v>
      </c>
      <c r="E16" s="104">
        <v>4.7</v>
      </c>
      <c r="F16" s="104">
        <f t="shared" si="1"/>
        <v>3.3232499999999998</v>
      </c>
      <c r="G16" s="105">
        <f t="shared" si="2"/>
        <v>55.498250000000006</v>
      </c>
      <c r="H16" s="159">
        <f t="shared" si="3"/>
        <v>116.54632500000001</v>
      </c>
      <c r="I16" s="159">
        <f t="shared" si="4"/>
        <v>105.44667500000001</v>
      </c>
      <c r="J16" s="159">
        <f t="shared" si="5"/>
        <v>88.797200000000018</v>
      </c>
      <c r="K16" s="159">
        <f t="shared" si="6"/>
        <v>86.022287500000004</v>
      </c>
      <c r="L16" s="159">
        <f t="shared" si="7"/>
        <v>83.247375000000005</v>
      </c>
      <c r="M16" s="159"/>
      <c r="N16" s="159"/>
      <c r="O16" s="171">
        <f t="shared" si="8"/>
        <v>80.472462500000006</v>
      </c>
      <c r="P16" s="179">
        <f t="shared" si="9"/>
        <v>88.797200000000018</v>
      </c>
      <c r="Q16" s="106">
        <v>1</v>
      </c>
      <c r="R16" s="107">
        <v>0</v>
      </c>
    </row>
    <row r="17" spans="1:18">
      <c r="A17" s="149" t="s">
        <v>13</v>
      </c>
      <c r="B17" s="108" t="s">
        <v>13</v>
      </c>
      <c r="C17" s="102">
        <v>9.3000000000000007</v>
      </c>
      <c r="D17" s="103">
        <f t="shared" si="0"/>
        <v>69.75</v>
      </c>
      <c r="E17" s="104">
        <v>0</v>
      </c>
      <c r="F17" s="104">
        <f t="shared" si="1"/>
        <v>4.8825000000000003</v>
      </c>
      <c r="G17" s="105">
        <f t="shared" si="2"/>
        <v>74.632499999999993</v>
      </c>
      <c r="H17" s="159">
        <f>G17*2.1*Q17+E17</f>
        <v>156.72825</v>
      </c>
      <c r="I17" s="159">
        <f>G17*1.9*Q17+E17</f>
        <v>141.80174999999997</v>
      </c>
      <c r="J17" s="159">
        <f>G17*1.6*Q17+E17</f>
        <v>119.41199999999999</v>
      </c>
      <c r="K17" s="159">
        <f>G17*1.55*Q17+E17</f>
        <v>115.680375</v>
      </c>
      <c r="L17" s="159">
        <f t="shared" si="7"/>
        <v>111.94874999999999</v>
      </c>
      <c r="M17" s="159"/>
      <c r="N17" s="159"/>
      <c r="O17" s="171">
        <f>G17*1.45+E17</f>
        <v>108.21712499999998</v>
      </c>
      <c r="P17" s="179">
        <f t="shared" si="9"/>
        <v>119.41199999999999</v>
      </c>
      <c r="Q17" s="106">
        <v>1</v>
      </c>
      <c r="R17" s="107">
        <v>0</v>
      </c>
    </row>
    <row r="18" spans="1:18">
      <c r="A18" s="149" t="s">
        <v>14</v>
      </c>
      <c r="B18" s="108" t="s">
        <v>14</v>
      </c>
      <c r="C18" s="102">
        <v>3</v>
      </c>
      <c r="D18" s="103">
        <f t="shared" si="0"/>
        <v>22.5</v>
      </c>
      <c r="E18" s="104">
        <v>2.08</v>
      </c>
      <c r="F18" s="104">
        <f t="shared" si="1"/>
        <v>1.575</v>
      </c>
      <c r="G18" s="105">
        <f t="shared" si="2"/>
        <v>26.154999999999998</v>
      </c>
      <c r="H18" s="159">
        <f>G18*2.1*Q18+E18</f>
        <v>57.005499999999998</v>
      </c>
      <c r="I18" s="159">
        <f>G18*1.9*Q18+E18</f>
        <v>51.774499999999989</v>
      </c>
      <c r="J18" s="159">
        <f>G18*1.6*Q18+E18</f>
        <v>43.927999999999997</v>
      </c>
      <c r="K18" s="159">
        <f>G18*1.55*Q18+E18</f>
        <v>42.620249999999999</v>
      </c>
      <c r="L18" s="159">
        <f>G18*1.5*Q18+E18</f>
        <v>41.312499999999993</v>
      </c>
      <c r="M18" s="159"/>
      <c r="N18" s="159"/>
      <c r="O18" s="171">
        <f>G18*1.45*Q18+E18</f>
        <v>40.004749999999994</v>
      </c>
      <c r="P18" s="179">
        <f t="shared" si="9"/>
        <v>43.927999999999997</v>
      </c>
      <c r="Q18" s="110">
        <v>1</v>
      </c>
      <c r="R18" s="107">
        <v>0</v>
      </c>
    </row>
    <row r="19" spans="1:18">
      <c r="A19" s="149" t="s">
        <v>15</v>
      </c>
      <c r="B19" s="108" t="s">
        <v>15</v>
      </c>
      <c r="C19" s="102">
        <v>1.23</v>
      </c>
      <c r="D19" s="103">
        <f t="shared" si="0"/>
        <v>9.2249999999999996</v>
      </c>
      <c r="E19" s="104">
        <v>0.63</v>
      </c>
      <c r="F19" s="104">
        <f t="shared" si="1"/>
        <v>0.64575000000000005</v>
      </c>
      <c r="G19" s="105">
        <f t="shared" si="2"/>
        <v>10.50075</v>
      </c>
      <c r="H19" s="159">
        <f t="shared" si="3"/>
        <v>22.051575</v>
      </c>
      <c r="I19" s="159">
        <f t="shared" si="4"/>
        <v>19.951425</v>
      </c>
      <c r="J19" s="159">
        <f t="shared" si="5"/>
        <v>16.801200000000001</v>
      </c>
      <c r="K19" s="159">
        <f t="shared" si="6"/>
        <v>16.276162500000002</v>
      </c>
      <c r="L19" s="159">
        <f t="shared" si="7"/>
        <v>15.751125</v>
      </c>
      <c r="M19" s="159">
        <f t="shared" ref="M19:M20" si="10">G19*1.4*Q19</f>
        <v>14.701049999999999</v>
      </c>
      <c r="N19" s="159"/>
      <c r="O19" s="171">
        <f t="shared" si="8"/>
        <v>15.2260875</v>
      </c>
      <c r="P19" s="179">
        <f t="shared" si="9"/>
        <v>16.801200000000001</v>
      </c>
      <c r="Q19" s="106">
        <v>1</v>
      </c>
      <c r="R19" s="107">
        <v>0</v>
      </c>
    </row>
    <row r="20" spans="1:18">
      <c r="A20" s="149" t="s">
        <v>16</v>
      </c>
      <c r="B20" s="108" t="s">
        <v>16</v>
      </c>
      <c r="C20" s="102">
        <v>0.31</v>
      </c>
      <c r="D20" s="103">
        <f t="shared" si="0"/>
        <v>2.3250000000000002</v>
      </c>
      <c r="E20" s="104">
        <v>0.63</v>
      </c>
      <c r="F20" s="104">
        <f t="shared" si="1"/>
        <v>0.16275000000000003</v>
      </c>
      <c r="G20" s="105">
        <f t="shared" si="2"/>
        <v>3.11775</v>
      </c>
      <c r="H20" s="159">
        <f t="shared" si="3"/>
        <v>6.547275</v>
      </c>
      <c r="I20" s="159">
        <f t="shared" si="4"/>
        <v>5.9237250000000001</v>
      </c>
      <c r="J20" s="159">
        <f t="shared" si="5"/>
        <v>4.9884000000000004</v>
      </c>
      <c r="K20" s="159">
        <f t="shared" si="6"/>
        <v>4.8325125</v>
      </c>
      <c r="L20" s="159">
        <f t="shared" si="7"/>
        <v>4.6766249999999996</v>
      </c>
      <c r="M20" s="159">
        <f t="shared" si="10"/>
        <v>4.3648499999999997</v>
      </c>
      <c r="N20" s="159"/>
      <c r="O20" s="171">
        <f t="shared" si="8"/>
        <v>4.5207375000000001</v>
      </c>
      <c r="P20" s="179">
        <f t="shared" si="9"/>
        <v>4.9884000000000004</v>
      </c>
      <c r="Q20" s="106">
        <v>1</v>
      </c>
      <c r="R20" s="107">
        <v>0</v>
      </c>
    </row>
    <row r="21" spans="1:18">
      <c r="A21" s="149" t="s">
        <v>17</v>
      </c>
      <c r="B21" s="108" t="s">
        <v>17</v>
      </c>
      <c r="C21" s="52">
        <v>41.98</v>
      </c>
      <c r="D21" s="111">
        <f t="shared" si="0"/>
        <v>314.84999999999997</v>
      </c>
      <c r="E21" s="111">
        <v>120</v>
      </c>
      <c r="F21" s="112">
        <f t="shared" ref="F21:F52" si="11">D21/100*5</f>
        <v>15.7425</v>
      </c>
      <c r="G21" s="113">
        <f t="shared" ref="G21:G59" si="12">D21</f>
        <v>314.84999999999997</v>
      </c>
      <c r="H21" s="160">
        <f>D21*2.2+E21+F21*Q21</f>
        <v>828.41249999999991</v>
      </c>
      <c r="I21" s="160">
        <f>D21*2.1*Q21+E21+F21</f>
        <v>796.9274999999999</v>
      </c>
      <c r="J21" s="160">
        <f>D21*2+E21+F21*Q21</f>
        <v>765.44249999999988</v>
      </c>
      <c r="K21" s="160">
        <f>D21*1.9+E21+F21*Q21</f>
        <v>733.95749999999987</v>
      </c>
      <c r="L21" s="160">
        <f>D21*1.79+E21+F21*Q21</f>
        <v>699.32399999999996</v>
      </c>
      <c r="M21" s="160"/>
      <c r="N21" s="160"/>
      <c r="O21" s="172">
        <f>D21*1.6+E21+F21*Q21</f>
        <v>639.50249999999994</v>
      </c>
      <c r="P21" s="180">
        <f>I21</f>
        <v>796.9274999999999</v>
      </c>
      <c r="Q21" s="106">
        <v>1</v>
      </c>
      <c r="R21" s="107">
        <v>0</v>
      </c>
    </row>
    <row r="22" spans="1:18">
      <c r="A22" s="149" t="s">
        <v>18</v>
      </c>
      <c r="B22" s="108" t="s">
        <v>18</v>
      </c>
      <c r="C22" s="52">
        <v>50.12</v>
      </c>
      <c r="D22" s="111">
        <f t="shared" si="0"/>
        <v>375.9</v>
      </c>
      <c r="E22" s="111">
        <v>120</v>
      </c>
      <c r="F22" s="112">
        <f t="shared" si="11"/>
        <v>18.794999999999998</v>
      </c>
      <c r="G22" s="113">
        <f t="shared" si="12"/>
        <v>375.9</v>
      </c>
      <c r="H22" s="160">
        <f t="shared" ref="H22:H59" si="13">D22*2.2+E22+F22*Q22</f>
        <v>965.77499999999998</v>
      </c>
      <c r="I22" s="160">
        <f t="shared" ref="I22:I59" si="14">D22*2.1*Q22+E22+F22</f>
        <v>928.18499999999995</v>
      </c>
      <c r="J22" s="160">
        <f t="shared" ref="J22:J59" si="15">D22*2+E22+F22*Q22</f>
        <v>890.59499999999991</v>
      </c>
      <c r="K22" s="160">
        <f t="shared" ref="K22:K59" si="16">D22*1.9+E22+F22*Q22</f>
        <v>853.00499999999988</v>
      </c>
      <c r="L22" s="160">
        <f t="shared" ref="L22:L59" si="17">D22*1.79+E22+F22*Q22</f>
        <v>811.65599999999995</v>
      </c>
      <c r="M22" s="160"/>
      <c r="N22" s="160"/>
      <c r="O22" s="172">
        <f t="shared" ref="O22:O59" si="18">D22*1.6+E22+F22*Q22</f>
        <v>740.2349999999999</v>
      </c>
      <c r="P22" s="180">
        <f t="shared" ref="P22:P59" si="19">I22</f>
        <v>928.18499999999995</v>
      </c>
      <c r="Q22" s="106">
        <v>1</v>
      </c>
      <c r="R22" s="107">
        <v>0</v>
      </c>
    </row>
    <row r="23" spans="1:18">
      <c r="A23" s="149" t="s">
        <v>19</v>
      </c>
      <c r="B23" s="108" t="s">
        <v>19</v>
      </c>
      <c r="C23" s="52">
        <v>56.73</v>
      </c>
      <c r="D23" s="111">
        <f t="shared" si="0"/>
        <v>425.47499999999997</v>
      </c>
      <c r="E23" s="111">
        <v>120</v>
      </c>
      <c r="F23" s="112">
        <f t="shared" si="11"/>
        <v>21.27375</v>
      </c>
      <c r="G23" s="113">
        <f t="shared" si="12"/>
        <v>425.47499999999997</v>
      </c>
      <c r="H23" s="160">
        <f t="shared" si="13"/>
        <v>1077.3187500000001</v>
      </c>
      <c r="I23" s="160">
        <f t="shared" si="14"/>
        <v>1034.77125</v>
      </c>
      <c r="J23" s="160">
        <f t="shared" si="15"/>
        <v>992.22374999999988</v>
      </c>
      <c r="K23" s="160">
        <f t="shared" si="16"/>
        <v>949.67624999999987</v>
      </c>
      <c r="L23" s="160">
        <f t="shared" si="17"/>
        <v>902.87399999999991</v>
      </c>
      <c r="M23" s="160"/>
      <c r="N23" s="160"/>
      <c r="O23" s="172">
        <f t="shared" si="18"/>
        <v>822.03374999999994</v>
      </c>
      <c r="P23" s="180">
        <f t="shared" si="19"/>
        <v>1034.77125</v>
      </c>
      <c r="Q23" s="106">
        <v>1</v>
      </c>
      <c r="R23" s="107">
        <v>0</v>
      </c>
    </row>
    <row r="24" spans="1:18">
      <c r="A24" s="149" t="s">
        <v>20</v>
      </c>
      <c r="B24" s="108" t="s">
        <v>20</v>
      </c>
      <c r="C24" s="52">
        <v>64.94</v>
      </c>
      <c r="D24" s="111">
        <f t="shared" si="0"/>
        <v>487.04999999999995</v>
      </c>
      <c r="E24" s="111">
        <v>120</v>
      </c>
      <c r="F24" s="112">
        <f t="shared" si="11"/>
        <v>24.352499999999999</v>
      </c>
      <c r="G24" s="113">
        <f t="shared" si="12"/>
        <v>487.04999999999995</v>
      </c>
      <c r="H24" s="160">
        <f t="shared" si="13"/>
        <v>1215.8625</v>
      </c>
      <c r="I24" s="160">
        <f t="shared" si="14"/>
        <v>1167.1574999999998</v>
      </c>
      <c r="J24" s="160">
        <f t="shared" si="15"/>
        <v>1118.4524999999999</v>
      </c>
      <c r="K24" s="160">
        <f t="shared" si="16"/>
        <v>1069.7474999999999</v>
      </c>
      <c r="L24" s="160">
        <f t="shared" si="17"/>
        <v>1016.1719999999999</v>
      </c>
      <c r="M24" s="160"/>
      <c r="N24" s="160"/>
      <c r="O24" s="172">
        <f t="shared" si="18"/>
        <v>923.63249999999994</v>
      </c>
      <c r="P24" s="180">
        <f t="shared" si="19"/>
        <v>1167.1574999999998</v>
      </c>
      <c r="Q24" s="106">
        <v>1</v>
      </c>
      <c r="R24" s="107">
        <v>0</v>
      </c>
    </row>
    <row r="25" spans="1:18">
      <c r="A25" s="149" t="s">
        <v>21</v>
      </c>
      <c r="B25" s="108" t="s">
        <v>21</v>
      </c>
      <c r="C25" s="52">
        <v>73.209999999999994</v>
      </c>
      <c r="D25" s="111">
        <f t="shared" si="0"/>
        <v>549.07499999999993</v>
      </c>
      <c r="E25" s="111">
        <v>120</v>
      </c>
      <c r="F25" s="112">
        <f t="shared" si="11"/>
        <v>27.453749999999996</v>
      </c>
      <c r="G25" s="113">
        <f t="shared" si="12"/>
        <v>549.07499999999993</v>
      </c>
      <c r="H25" s="160">
        <f t="shared" si="13"/>
        <v>1355.4187499999998</v>
      </c>
      <c r="I25" s="160">
        <f t="shared" si="14"/>
        <v>1300.5112499999998</v>
      </c>
      <c r="J25" s="160">
        <f t="shared" si="15"/>
        <v>1245.6037499999998</v>
      </c>
      <c r="K25" s="160">
        <f t="shared" si="16"/>
        <v>1190.6962499999997</v>
      </c>
      <c r="L25" s="160">
        <f t="shared" si="17"/>
        <v>1130.2979999999998</v>
      </c>
      <c r="M25" s="160"/>
      <c r="N25" s="160"/>
      <c r="O25" s="172">
        <f t="shared" si="18"/>
        <v>1025.9737499999999</v>
      </c>
      <c r="P25" s="180">
        <f t="shared" si="19"/>
        <v>1300.5112499999998</v>
      </c>
      <c r="Q25" s="106">
        <v>1</v>
      </c>
      <c r="R25" s="107">
        <v>0</v>
      </c>
    </row>
    <row r="26" spans="1:18">
      <c r="A26" s="149" t="s">
        <v>22</v>
      </c>
      <c r="B26" s="108" t="s">
        <v>22</v>
      </c>
      <c r="C26" s="52">
        <v>81.93</v>
      </c>
      <c r="D26" s="111">
        <f t="shared" si="0"/>
        <v>614.47500000000002</v>
      </c>
      <c r="E26" s="111">
        <v>175</v>
      </c>
      <c r="F26" s="112">
        <f t="shared" si="11"/>
        <v>30.723750000000003</v>
      </c>
      <c r="G26" s="113">
        <f t="shared" si="12"/>
        <v>614.47500000000002</v>
      </c>
      <c r="H26" s="160">
        <f t="shared" si="13"/>
        <v>1557.5687500000004</v>
      </c>
      <c r="I26" s="160">
        <f t="shared" si="14"/>
        <v>1496.1212500000001</v>
      </c>
      <c r="J26" s="160">
        <f t="shared" si="15"/>
        <v>1434.6737500000002</v>
      </c>
      <c r="K26" s="160">
        <f t="shared" si="16"/>
        <v>1373.2262500000002</v>
      </c>
      <c r="L26" s="160">
        <f t="shared" si="17"/>
        <v>1305.6340000000002</v>
      </c>
      <c r="M26" s="160"/>
      <c r="N26" s="160"/>
      <c r="O26" s="172">
        <f t="shared" si="18"/>
        <v>1188.8837500000002</v>
      </c>
      <c r="P26" s="180">
        <f t="shared" si="19"/>
        <v>1496.1212500000001</v>
      </c>
      <c r="Q26" s="106">
        <v>1</v>
      </c>
      <c r="R26" s="107">
        <v>0</v>
      </c>
    </row>
    <row r="27" spans="1:18">
      <c r="A27" s="149" t="s">
        <v>23</v>
      </c>
      <c r="B27" s="108" t="s">
        <v>23</v>
      </c>
      <c r="C27" s="52">
        <v>92.77</v>
      </c>
      <c r="D27" s="111">
        <f t="shared" si="0"/>
        <v>695.77499999999998</v>
      </c>
      <c r="E27" s="111">
        <v>175</v>
      </c>
      <c r="F27" s="112">
        <f t="shared" si="11"/>
        <v>34.78875</v>
      </c>
      <c r="G27" s="113">
        <f t="shared" si="12"/>
        <v>695.77499999999998</v>
      </c>
      <c r="H27" s="160">
        <f t="shared" si="13"/>
        <v>1740.4937500000001</v>
      </c>
      <c r="I27" s="160">
        <f t="shared" si="14"/>
        <v>1670.91625</v>
      </c>
      <c r="J27" s="160">
        <f t="shared" si="15"/>
        <v>1601.3387499999999</v>
      </c>
      <c r="K27" s="160">
        <f t="shared" si="16"/>
        <v>1531.7612499999998</v>
      </c>
      <c r="L27" s="160">
        <f t="shared" si="17"/>
        <v>1455.2259999999999</v>
      </c>
      <c r="M27" s="160"/>
      <c r="N27" s="160"/>
      <c r="O27" s="172">
        <f t="shared" si="18"/>
        <v>1323.0287499999999</v>
      </c>
      <c r="P27" s="180">
        <f t="shared" si="19"/>
        <v>1670.91625</v>
      </c>
      <c r="Q27" s="106">
        <v>1</v>
      </c>
      <c r="R27" s="107">
        <v>0</v>
      </c>
    </row>
    <row r="28" spans="1:18">
      <c r="A28" s="149" t="s">
        <v>24</v>
      </c>
      <c r="B28" s="108" t="s">
        <v>24</v>
      </c>
      <c r="C28" s="115">
        <v>17.690000000000001</v>
      </c>
      <c r="D28" s="111">
        <f t="shared" si="0"/>
        <v>132.67500000000001</v>
      </c>
      <c r="E28" s="111">
        <v>120</v>
      </c>
      <c r="F28" s="112">
        <f t="shared" si="11"/>
        <v>6.6337500000000009</v>
      </c>
      <c r="G28" s="113">
        <f>D28</f>
        <v>132.67500000000001</v>
      </c>
      <c r="H28" s="160">
        <f t="shared" si="13"/>
        <v>418.51875000000007</v>
      </c>
      <c r="I28" s="160">
        <f t="shared" si="14"/>
        <v>405.25125000000008</v>
      </c>
      <c r="J28" s="160">
        <f t="shared" si="15"/>
        <v>391.98375000000004</v>
      </c>
      <c r="K28" s="160">
        <f t="shared" si="16"/>
        <v>378.71625</v>
      </c>
      <c r="L28" s="160">
        <f t="shared" si="17"/>
        <v>364.12200000000001</v>
      </c>
      <c r="M28" s="160"/>
      <c r="N28" s="160"/>
      <c r="O28" s="172">
        <f t="shared" si="18"/>
        <v>338.91375000000005</v>
      </c>
      <c r="P28" s="180">
        <f t="shared" si="19"/>
        <v>405.25125000000008</v>
      </c>
      <c r="Q28" s="106">
        <v>1</v>
      </c>
      <c r="R28" s="116">
        <v>0</v>
      </c>
    </row>
    <row r="29" spans="1:18">
      <c r="A29" s="149" t="s">
        <v>25</v>
      </c>
      <c r="B29" s="108" t="s">
        <v>25</v>
      </c>
      <c r="C29" s="115">
        <v>25.16</v>
      </c>
      <c r="D29" s="111">
        <f t="shared" si="0"/>
        <v>188.7</v>
      </c>
      <c r="E29" s="111">
        <v>120</v>
      </c>
      <c r="F29" s="112">
        <f t="shared" ref="F29" si="20">D29/100*5</f>
        <v>9.4349999999999987</v>
      </c>
      <c r="G29" s="113">
        <f t="shared" si="12"/>
        <v>188.7</v>
      </c>
      <c r="H29" s="160">
        <f t="shared" si="13"/>
        <v>544.57499999999993</v>
      </c>
      <c r="I29" s="160">
        <f t="shared" si="14"/>
        <v>525.70499999999993</v>
      </c>
      <c r="J29" s="160">
        <f t="shared" si="15"/>
        <v>506.83499999999998</v>
      </c>
      <c r="K29" s="160">
        <f t="shared" si="16"/>
        <v>487.96499999999997</v>
      </c>
      <c r="L29" s="160">
        <f t="shared" si="17"/>
        <v>467.20799999999997</v>
      </c>
      <c r="M29" s="160"/>
      <c r="N29" s="160"/>
      <c r="O29" s="172">
        <f t="shared" si="18"/>
        <v>431.35500000000002</v>
      </c>
      <c r="P29" s="180">
        <f t="shared" si="19"/>
        <v>525.70499999999993</v>
      </c>
      <c r="Q29" s="106">
        <v>1</v>
      </c>
      <c r="R29" s="116">
        <v>0</v>
      </c>
    </row>
    <row r="30" spans="1:18">
      <c r="A30" s="149" t="s">
        <v>26</v>
      </c>
      <c r="B30" s="108" t="s">
        <v>26</v>
      </c>
      <c r="C30" s="115">
        <v>32.21</v>
      </c>
      <c r="D30" s="111">
        <f t="shared" si="0"/>
        <v>241.57500000000002</v>
      </c>
      <c r="E30" s="111">
        <v>120</v>
      </c>
      <c r="F30" s="112">
        <f t="shared" si="11"/>
        <v>12.078749999999999</v>
      </c>
      <c r="G30" s="113">
        <f t="shared" si="12"/>
        <v>241.57500000000002</v>
      </c>
      <c r="H30" s="160">
        <f t="shared" si="13"/>
        <v>663.54375000000005</v>
      </c>
      <c r="I30" s="160">
        <f t="shared" si="14"/>
        <v>639.38625000000013</v>
      </c>
      <c r="J30" s="160">
        <f t="shared" si="15"/>
        <v>615.2287500000001</v>
      </c>
      <c r="K30" s="160">
        <f t="shared" si="16"/>
        <v>591.07125000000008</v>
      </c>
      <c r="L30" s="160">
        <f t="shared" si="17"/>
        <v>564.49800000000005</v>
      </c>
      <c r="M30" s="160"/>
      <c r="N30" s="160"/>
      <c r="O30" s="172">
        <f t="shared" si="18"/>
        <v>518.59875</v>
      </c>
      <c r="P30" s="180">
        <f t="shared" si="19"/>
        <v>639.38625000000013</v>
      </c>
      <c r="Q30" s="106">
        <v>1</v>
      </c>
      <c r="R30" s="116">
        <v>0</v>
      </c>
    </row>
    <row r="31" spans="1:18">
      <c r="A31" s="149" t="s">
        <v>27</v>
      </c>
      <c r="B31" s="108" t="s">
        <v>27</v>
      </c>
      <c r="C31" s="115">
        <v>38.47</v>
      </c>
      <c r="D31" s="111">
        <f t="shared" si="0"/>
        <v>288.52499999999998</v>
      </c>
      <c r="E31" s="111">
        <v>120</v>
      </c>
      <c r="F31" s="112">
        <f t="shared" si="11"/>
        <v>14.426249999999998</v>
      </c>
      <c r="G31" s="113">
        <f t="shared" si="12"/>
        <v>288.52499999999998</v>
      </c>
      <c r="H31" s="160">
        <f t="shared" si="13"/>
        <v>769.18124999999998</v>
      </c>
      <c r="I31" s="160">
        <f t="shared" si="14"/>
        <v>740.32875000000001</v>
      </c>
      <c r="J31" s="160">
        <f t="shared" si="15"/>
        <v>711.47624999999994</v>
      </c>
      <c r="K31" s="160">
        <f t="shared" si="16"/>
        <v>682.62374999999986</v>
      </c>
      <c r="L31" s="160">
        <f t="shared" si="17"/>
        <v>650.88599999999997</v>
      </c>
      <c r="M31" s="160"/>
      <c r="N31" s="160"/>
      <c r="O31" s="172">
        <f t="shared" si="18"/>
        <v>596.06624999999997</v>
      </c>
      <c r="P31" s="180">
        <f t="shared" si="19"/>
        <v>740.32875000000001</v>
      </c>
      <c r="Q31" s="106">
        <v>1</v>
      </c>
      <c r="R31" s="116">
        <v>0</v>
      </c>
    </row>
    <row r="32" spans="1:18">
      <c r="A32" s="149" t="s">
        <v>28</v>
      </c>
      <c r="B32" s="108" t="s">
        <v>28</v>
      </c>
      <c r="C32" s="115">
        <v>49.12</v>
      </c>
      <c r="D32" s="111">
        <f t="shared" si="0"/>
        <v>368.4</v>
      </c>
      <c r="E32" s="111">
        <v>120</v>
      </c>
      <c r="F32" s="112">
        <f t="shared" si="11"/>
        <v>18.419999999999998</v>
      </c>
      <c r="G32" s="113">
        <f t="shared" si="12"/>
        <v>368.4</v>
      </c>
      <c r="H32" s="160">
        <f t="shared" si="13"/>
        <v>948.9</v>
      </c>
      <c r="I32" s="160">
        <f t="shared" si="14"/>
        <v>912.06</v>
      </c>
      <c r="J32" s="160">
        <f t="shared" si="15"/>
        <v>875.21999999999991</v>
      </c>
      <c r="K32" s="160">
        <f t="shared" si="16"/>
        <v>838.37999999999988</v>
      </c>
      <c r="L32" s="160">
        <f t="shared" si="17"/>
        <v>797.85599999999988</v>
      </c>
      <c r="M32" s="160"/>
      <c r="N32" s="160"/>
      <c r="O32" s="172">
        <f t="shared" si="18"/>
        <v>727.8599999999999</v>
      </c>
      <c r="P32" s="180">
        <f t="shared" si="19"/>
        <v>912.06</v>
      </c>
      <c r="Q32" s="106">
        <v>1</v>
      </c>
      <c r="R32" s="116">
        <v>0</v>
      </c>
    </row>
    <row r="33" spans="1:18">
      <c r="A33" s="149" t="s">
        <v>29</v>
      </c>
      <c r="B33" s="108" t="s">
        <v>29</v>
      </c>
      <c r="C33" s="115">
        <v>55.65</v>
      </c>
      <c r="D33" s="111">
        <f t="shared" si="0"/>
        <v>417.375</v>
      </c>
      <c r="E33" s="111">
        <v>120</v>
      </c>
      <c r="F33" s="112">
        <f t="shared" si="11"/>
        <v>20.868749999999999</v>
      </c>
      <c r="G33" s="113">
        <f t="shared" si="12"/>
        <v>417.375</v>
      </c>
      <c r="H33" s="160">
        <f t="shared" si="13"/>
        <v>1059.09375</v>
      </c>
      <c r="I33" s="160">
        <f t="shared" si="14"/>
        <v>1017.35625</v>
      </c>
      <c r="J33" s="160">
        <f t="shared" si="15"/>
        <v>975.61874999999998</v>
      </c>
      <c r="K33" s="160">
        <f t="shared" si="16"/>
        <v>933.88124999999991</v>
      </c>
      <c r="L33" s="160">
        <f t="shared" si="17"/>
        <v>887.97</v>
      </c>
      <c r="M33" s="160"/>
      <c r="N33" s="160"/>
      <c r="O33" s="172">
        <f t="shared" si="18"/>
        <v>808.66875000000005</v>
      </c>
      <c r="P33" s="180">
        <f t="shared" si="19"/>
        <v>1017.35625</v>
      </c>
      <c r="Q33" s="106">
        <v>1</v>
      </c>
      <c r="R33" s="116">
        <v>0</v>
      </c>
    </row>
    <row r="34" spans="1:18">
      <c r="A34" s="149" t="s">
        <v>30</v>
      </c>
      <c r="B34" s="108" t="s">
        <v>30</v>
      </c>
      <c r="C34" s="115">
        <v>61.4</v>
      </c>
      <c r="D34" s="111">
        <f t="shared" si="0"/>
        <v>460.5</v>
      </c>
      <c r="E34" s="111">
        <v>120</v>
      </c>
      <c r="F34" s="112">
        <f t="shared" si="11"/>
        <v>23.025000000000002</v>
      </c>
      <c r="G34" s="113">
        <f t="shared" si="12"/>
        <v>460.5</v>
      </c>
      <c r="H34" s="160">
        <f t="shared" si="13"/>
        <v>1156.1250000000002</v>
      </c>
      <c r="I34" s="160">
        <f t="shared" si="14"/>
        <v>1110.0750000000003</v>
      </c>
      <c r="J34" s="160">
        <f t="shared" si="15"/>
        <v>1064.0250000000001</v>
      </c>
      <c r="K34" s="160">
        <f t="shared" si="16"/>
        <v>1017.9749999999999</v>
      </c>
      <c r="L34" s="160">
        <f t="shared" si="17"/>
        <v>967.32</v>
      </c>
      <c r="M34" s="160"/>
      <c r="N34" s="160"/>
      <c r="O34" s="172">
        <f t="shared" si="18"/>
        <v>879.82500000000005</v>
      </c>
      <c r="P34" s="180">
        <f t="shared" si="19"/>
        <v>1110.0750000000003</v>
      </c>
      <c r="Q34" s="106">
        <v>1</v>
      </c>
      <c r="R34" s="116">
        <v>0</v>
      </c>
    </row>
    <row r="35" spans="1:18">
      <c r="A35" s="149" t="s">
        <v>31</v>
      </c>
      <c r="B35" s="108" t="s">
        <v>31</v>
      </c>
      <c r="C35" s="115">
        <v>78.37</v>
      </c>
      <c r="D35" s="111">
        <f t="shared" si="0"/>
        <v>587.77500000000009</v>
      </c>
      <c r="E35" s="111">
        <v>175</v>
      </c>
      <c r="F35" s="112">
        <f t="shared" si="11"/>
        <v>29.388750000000002</v>
      </c>
      <c r="G35" s="113">
        <f t="shared" si="12"/>
        <v>587.77500000000009</v>
      </c>
      <c r="H35" s="160">
        <f t="shared" si="13"/>
        <v>1497.4937500000003</v>
      </c>
      <c r="I35" s="160">
        <f t="shared" si="14"/>
        <v>1438.7162500000004</v>
      </c>
      <c r="J35" s="160">
        <f t="shared" si="15"/>
        <v>1379.9387500000003</v>
      </c>
      <c r="K35" s="160">
        <f t="shared" si="16"/>
        <v>1321.1612500000001</v>
      </c>
      <c r="L35" s="160">
        <f t="shared" si="17"/>
        <v>1256.5060000000003</v>
      </c>
      <c r="M35" s="160"/>
      <c r="N35" s="160"/>
      <c r="O35" s="172">
        <f t="shared" si="18"/>
        <v>1144.8287500000001</v>
      </c>
      <c r="P35" s="180">
        <f t="shared" si="19"/>
        <v>1438.7162500000004</v>
      </c>
      <c r="Q35" s="106">
        <v>1</v>
      </c>
      <c r="R35" s="116">
        <v>0</v>
      </c>
    </row>
    <row r="36" spans="1:18">
      <c r="A36" s="149" t="s">
        <v>32</v>
      </c>
      <c r="B36" s="108" t="s">
        <v>32</v>
      </c>
      <c r="C36" s="117">
        <v>16.41</v>
      </c>
      <c r="D36" s="111">
        <f t="shared" si="0"/>
        <v>123.075</v>
      </c>
      <c r="E36" s="111">
        <v>120</v>
      </c>
      <c r="F36" s="112">
        <f t="shared" si="11"/>
        <v>6.1537500000000005</v>
      </c>
      <c r="G36" s="113">
        <f t="shared" si="12"/>
        <v>123.075</v>
      </c>
      <c r="H36" s="160">
        <f t="shared" si="13"/>
        <v>396.91875000000005</v>
      </c>
      <c r="I36" s="160">
        <f t="shared" si="14"/>
        <v>384.61125000000004</v>
      </c>
      <c r="J36" s="160">
        <f t="shared" si="15"/>
        <v>372.30374999999998</v>
      </c>
      <c r="K36" s="160">
        <f t="shared" si="16"/>
        <v>359.99624999999997</v>
      </c>
      <c r="L36" s="160">
        <f t="shared" si="17"/>
        <v>346.45800000000003</v>
      </c>
      <c r="M36" s="160"/>
      <c r="N36" s="160"/>
      <c r="O36" s="172">
        <f t="shared" si="18"/>
        <v>323.07375000000002</v>
      </c>
      <c r="P36" s="180">
        <f t="shared" si="19"/>
        <v>384.61125000000004</v>
      </c>
      <c r="Q36" s="106">
        <v>1</v>
      </c>
      <c r="R36" s="107">
        <v>0</v>
      </c>
    </row>
    <row r="37" spans="1:18">
      <c r="A37" s="149" t="s">
        <v>33</v>
      </c>
      <c r="B37" s="108" t="s">
        <v>33</v>
      </c>
      <c r="C37" s="117">
        <v>22.91</v>
      </c>
      <c r="D37" s="111">
        <f t="shared" si="0"/>
        <v>171.82499999999999</v>
      </c>
      <c r="E37" s="111">
        <v>120</v>
      </c>
      <c r="F37" s="112">
        <f t="shared" si="11"/>
        <v>8.5912499999999987</v>
      </c>
      <c r="G37" s="113">
        <f t="shared" si="12"/>
        <v>171.82499999999999</v>
      </c>
      <c r="H37" s="160">
        <f t="shared" si="13"/>
        <v>506.60624999999999</v>
      </c>
      <c r="I37" s="160">
        <f t="shared" si="14"/>
        <v>489.42374999999998</v>
      </c>
      <c r="J37" s="160">
        <f t="shared" si="15"/>
        <v>472.24124999999998</v>
      </c>
      <c r="K37" s="160">
        <f t="shared" si="16"/>
        <v>455.05874999999997</v>
      </c>
      <c r="L37" s="160">
        <f t="shared" si="17"/>
        <v>436.15800000000002</v>
      </c>
      <c r="M37" s="160"/>
      <c r="N37" s="160"/>
      <c r="O37" s="172">
        <f t="shared" si="18"/>
        <v>403.51125000000002</v>
      </c>
      <c r="P37" s="180">
        <f t="shared" si="19"/>
        <v>489.42374999999998</v>
      </c>
      <c r="Q37" s="106">
        <v>1</v>
      </c>
      <c r="R37" s="116">
        <v>0</v>
      </c>
    </row>
    <row r="38" spans="1:18">
      <c r="A38" s="149" t="s">
        <v>34</v>
      </c>
      <c r="B38" s="108" t="s">
        <v>34</v>
      </c>
      <c r="C38" s="117">
        <v>30.09</v>
      </c>
      <c r="D38" s="111">
        <f t="shared" si="0"/>
        <v>225.67500000000001</v>
      </c>
      <c r="E38" s="111">
        <v>120</v>
      </c>
      <c r="F38" s="112">
        <f t="shared" si="11"/>
        <v>11.283750000000001</v>
      </c>
      <c r="G38" s="113">
        <f t="shared" si="12"/>
        <v>225.67500000000001</v>
      </c>
      <c r="H38" s="160">
        <f t="shared" si="13"/>
        <v>627.76875000000018</v>
      </c>
      <c r="I38" s="160">
        <f t="shared" si="14"/>
        <v>605.20125000000007</v>
      </c>
      <c r="J38" s="160">
        <f t="shared" si="15"/>
        <v>582.63375000000008</v>
      </c>
      <c r="K38" s="160">
        <f t="shared" si="16"/>
        <v>560.06625000000008</v>
      </c>
      <c r="L38" s="160">
        <f t="shared" si="17"/>
        <v>535.24200000000008</v>
      </c>
      <c r="M38" s="160"/>
      <c r="N38" s="160"/>
      <c r="O38" s="172">
        <f t="shared" si="18"/>
        <v>492.36375000000004</v>
      </c>
      <c r="P38" s="180">
        <f t="shared" si="19"/>
        <v>605.20125000000007</v>
      </c>
      <c r="Q38" s="106">
        <v>1</v>
      </c>
      <c r="R38" s="116">
        <v>0</v>
      </c>
    </row>
    <row r="39" spans="1:18">
      <c r="A39" s="149" t="s">
        <v>35</v>
      </c>
      <c r="B39" s="108" t="s">
        <v>35</v>
      </c>
      <c r="C39" s="117">
        <v>35.28</v>
      </c>
      <c r="D39" s="111">
        <f t="shared" si="0"/>
        <v>264.60000000000002</v>
      </c>
      <c r="E39" s="111">
        <v>120</v>
      </c>
      <c r="F39" s="112">
        <f t="shared" si="11"/>
        <v>13.230000000000002</v>
      </c>
      <c r="G39" s="113">
        <f t="shared" si="12"/>
        <v>264.60000000000002</v>
      </c>
      <c r="H39" s="160">
        <f t="shared" si="13"/>
        <v>715.35000000000014</v>
      </c>
      <c r="I39" s="160">
        <f t="shared" si="14"/>
        <v>688.8900000000001</v>
      </c>
      <c r="J39" s="160">
        <f t="shared" si="15"/>
        <v>662.43000000000006</v>
      </c>
      <c r="K39" s="160">
        <f t="shared" si="16"/>
        <v>635.97</v>
      </c>
      <c r="L39" s="160">
        <f t="shared" si="17"/>
        <v>606.86400000000003</v>
      </c>
      <c r="M39" s="160"/>
      <c r="N39" s="160"/>
      <c r="O39" s="172">
        <f t="shared" si="18"/>
        <v>556.59000000000015</v>
      </c>
      <c r="P39" s="180">
        <f t="shared" si="19"/>
        <v>688.8900000000001</v>
      </c>
      <c r="Q39" s="106">
        <v>1</v>
      </c>
      <c r="R39" s="116">
        <v>0</v>
      </c>
    </row>
    <row r="40" spans="1:18">
      <c r="A40" s="149" t="s">
        <v>36</v>
      </c>
      <c r="B40" s="108" t="s">
        <v>36</v>
      </c>
      <c r="C40" s="117">
        <v>45.87</v>
      </c>
      <c r="D40" s="111">
        <f t="shared" si="0"/>
        <v>344.02499999999998</v>
      </c>
      <c r="E40" s="111">
        <v>120</v>
      </c>
      <c r="F40" s="112">
        <f t="shared" si="11"/>
        <v>17.201249999999998</v>
      </c>
      <c r="G40" s="113">
        <f t="shared" si="12"/>
        <v>344.02499999999998</v>
      </c>
      <c r="H40" s="160">
        <f t="shared" si="13"/>
        <v>894.05624999999998</v>
      </c>
      <c r="I40" s="160">
        <f t="shared" si="14"/>
        <v>859.65374999999995</v>
      </c>
      <c r="J40" s="160">
        <f t="shared" si="15"/>
        <v>825.25124999999991</v>
      </c>
      <c r="K40" s="160">
        <f t="shared" si="16"/>
        <v>790.84874999999988</v>
      </c>
      <c r="L40" s="160">
        <f t="shared" si="17"/>
        <v>753.00599999999997</v>
      </c>
      <c r="M40" s="160"/>
      <c r="N40" s="160"/>
      <c r="O40" s="172">
        <f t="shared" si="18"/>
        <v>687.6412499999999</v>
      </c>
      <c r="P40" s="180">
        <f t="shared" si="19"/>
        <v>859.65374999999995</v>
      </c>
      <c r="Q40" s="106">
        <v>1</v>
      </c>
      <c r="R40" s="116">
        <v>0</v>
      </c>
    </row>
    <row r="41" spans="1:18">
      <c r="A41" s="149" t="s">
        <v>37</v>
      </c>
      <c r="B41" s="108" t="s">
        <v>37</v>
      </c>
      <c r="C41" s="117">
        <v>54.57</v>
      </c>
      <c r="D41" s="111">
        <f t="shared" si="0"/>
        <v>409.27499999999998</v>
      </c>
      <c r="E41" s="111">
        <v>120</v>
      </c>
      <c r="F41" s="112">
        <f t="shared" si="11"/>
        <v>20.463749999999997</v>
      </c>
      <c r="G41" s="113">
        <f t="shared" si="12"/>
        <v>409.27499999999998</v>
      </c>
      <c r="H41" s="160">
        <f t="shared" si="13"/>
        <v>1040.8687499999999</v>
      </c>
      <c r="I41" s="160">
        <f t="shared" si="14"/>
        <v>999.94124999999997</v>
      </c>
      <c r="J41" s="160">
        <f t="shared" si="15"/>
        <v>959.01374999999996</v>
      </c>
      <c r="K41" s="160">
        <f t="shared" si="16"/>
        <v>918.08624999999995</v>
      </c>
      <c r="L41" s="160">
        <f t="shared" si="17"/>
        <v>873.06600000000003</v>
      </c>
      <c r="M41" s="160"/>
      <c r="N41" s="160"/>
      <c r="O41" s="172">
        <f t="shared" si="18"/>
        <v>795.30375000000004</v>
      </c>
      <c r="P41" s="180">
        <f t="shared" si="19"/>
        <v>999.94124999999997</v>
      </c>
      <c r="Q41" s="106">
        <v>1</v>
      </c>
      <c r="R41" s="116">
        <v>0</v>
      </c>
    </row>
    <row r="42" spans="1:18">
      <c r="A42" s="149" t="s">
        <v>38</v>
      </c>
      <c r="B42" s="108" t="s">
        <v>38</v>
      </c>
      <c r="C42" s="117">
        <v>63.31</v>
      </c>
      <c r="D42" s="111">
        <f t="shared" si="0"/>
        <v>474.82500000000005</v>
      </c>
      <c r="E42" s="111">
        <v>120</v>
      </c>
      <c r="F42" s="112">
        <f t="shared" si="11"/>
        <v>23.741250000000001</v>
      </c>
      <c r="G42" s="113">
        <f t="shared" si="12"/>
        <v>474.82500000000005</v>
      </c>
      <c r="H42" s="160">
        <f t="shared" si="13"/>
        <v>1188.3562500000003</v>
      </c>
      <c r="I42" s="160">
        <f t="shared" si="14"/>
        <v>1140.8737500000002</v>
      </c>
      <c r="J42" s="160">
        <f t="shared" si="15"/>
        <v>1093.3912500000001</v>
      </c>
      <c r="K42" s="160">
        <f t="shared" si="16"/>
        <v>1045.9087500000001</v>
      </c>
      <c r="L42" s="160">
        <f t="shared" si="17"/>
        <v>993.67800000000011</v>
      </c>
      <c r="M42" s="160"/>
      <c r="N42" s="160"/>
      <c r="O42" s="172">
        <f t="shared" si="18"/>
        <v>903.46125000000018</v>
      </c>
      <c r="P42" s="180">
        <f t="shared" si="19"/>
        <v>1140.8737500000002</v>
      </c>
      <c r="Q42" s="106">
        <v>1</v>
      </c>
      <c r="R42" s="116">
        <v>0</v>
      </c>
    </row>
    <row r="43" spans="1:18">
      <c r="A43" s="149" t="s">
        <v>39</v>
      </c>
      <c r="B43" s="108" t="s">
        <v>39</v>
      </c>
      <c r="C43" s="117">
        <v>70.19</v>
      </c>
      <c r="D43" s="111">
        <f t="shared" si="0"/>
        <v>526.42499999999995</v>
      </c>
      <c r="E43" s="111">
        <v>175</v>
      </c>
      <c r="F43" s="112">
        <f t="shared" si="11"/>
        <v>26.321249999999999</v>
      </c>
      <c r="G43" s="113">
        <f t="shared" si="12"/>
        <v>526.42499999999995</v>
      </c>
      <c r="H43" s="160">
        <f t="shared" si="13"/>
        <v>1359.45625</v>
      </c>
      <c r="I43" s="160">
        <f t="shared" si="14"/>
        <v>1306.81375</v>
      </c>
      <c r="J43" s="160">
        <f t="shared" si="15"/>
        <v>1254.1712499999999</v>
      </c>
      <c r="K43" s="160">
        <f t="shared" si="16"/>
        <v>1201.5287499999999</v>
      </c>
      <c r="L43" s="160">
        <f t="shared" si="17"/>
        <v>1143.6219999999998</v>
      </c>
      <c r="M43" s="160"/>
      <c r="N43" s="160"/>
      <c r="O43" s="172">
        <f t="shared" si="18"/>
        <v>1043.6012499999999</v>
      </c>
      <c r="P43" s="180">
        <f t="shared" si="19"/>
        <v>1306.81375</v>
      </c>
      <c r="Q43" s="106">
        <v>1</v>
      </c>
      <c r="R43" s="116">
        <v>0</v>
      </c>
    </row>
    <row r="44" spans="1:18">
      <c r="A44" s="149" t="s">
        <v>40</v>
      </c>
      <c r="B44" s="108" t="s">
        <v>40</v>
      </c>
      <c r="C44" s="118">
        <v>17.48</v>
      </c>
      <c r="D44" s="111">
        <f>(C44*7.5)</f>
        <v>131.1</v>
      </c>
      <c r="E44" s="111">
        <v>120</v>
      </c>
      <c r="F44" s="112">
        <f t="shared" si="11"/>
        <v>6.5549999999999997</v>
      </c>
      <c r="G44" s="113">
        <f t="shared" si="12"/>
        <v>131.1</v>
      </c>
      <c r="H44" s="160">
        <f t="shared" si="13"/>
        <v>414.97500000000002</v>
      </c>
      <c r="I44" s="160">
        <f t="shared" si="14"/>
        <v>401.86500000000001</v>
      </c>
      <c r="J44" s="160">
        <f t="shared" si="15"/>
        <v>388.755</v>
      </c>
      <c r="K44" s="160">
        <f t="shared" si="16"/>
        <v>375.64499999999998</v>
      </c>
      <c r="L44" s="160">
        <f t="shared" si="17"/>
        <v>361.22399999999999</v>
      </c>
      <c r="M44" s="160"/>
      <c r="N44" s="160"/>
      <c r="O44" s="172">
        <f t="shared" si="18"/>
        <v>336.315</v>
      </c>
      <c r="P44" s="180">
        <f t="shared" si="19"/>
        <v>401.86500000000001</v>
      </c>
      <c r="Q44" s="106">
        <v>1</v>
      </c>
      <c r="R44" s="116">
        <v>0</v>
      </c>
    </row>
    <row r="45" spans="1:18">
      <c r="A45" s="149" t="s">
        <v>41</v>
      </c>
      <c r="B45" s="108" t="s">
        <v>41</v>
      </c>
      <c r="C45" s="118">
        <v>22.98</v>
      </c>
      <c r="D45" s="111">
        <f t="shared" ref="D45:D95" si="21">(C45*7.5)</f>
        <v>172.35</v>
      </c>
      <c r="E45" s="111">
        <v>120</v>
      </c>
      <c r="F45" s="112">
        <f t="shared" si="11"/>
        <v>8.6174999999999997</v>
      </c>
      <c r="G45" s="113">
        <f t="shared" si="12"/>
        <v>172.35</v>
      </c>
      <c r="H45" s="160">
        <f t="shared" si="13"/>
        <v>507.78750000000002</v>
      </c>
      <c r="I45" s="160">
        <f t="shared" si="14"/>
        <v>490.55250000000001</v>
      </c>
      <c r="J45" s="160">
        <f t="shared" si="15"/>
        <v>473.3175</v>
      </c>
      <c r="K45" s="160">
        <f t="shared" si="16"/>
        <v>456.08249999999998</v>
      </c>
      <c r="L45" s="160">
        <f t="shared" si="17"/>
        <v>437.12400000000002</v>
      </c>
      <c r="M45" s="160"/>
      <c r="N45" s="160"/>
      <c r="O45" s="172">
        <f t="shared" si="18"/>
        <v>404.3775</v>
      </c>
      <c r="P45" s="180">
        <f t="shared" si="19"/>
        <v>490.55250000000001</v>
      </c>
      <c r="Q45" s="106">
        <v>1</v>
      </c>
      <c r="R45" s="116">
        <v>0</v>
      </c>
    </row>
    <row r="46" spans="1:18">
      <c r="A46" s="149" t="s">
        <v>42</v>
      </c>
      <c r="B46" s="108" t="s">
        <v>42</v>
      </c>
      <c r="C46" s="118">
        <v>30.74</v>
      </c>
      <c r="D46" s="111">
        <f t="shared" si="21"/>
        <v>230.54999999999998</v>
      </c>
      <c r="E46" s="111">
        <v>120</v>
      </c>
      <c r="F46" s="112">
        <f t="shared" si="11"/>
        <v>11.5275</v>
      </c>
      <c r="G46" s="113">
        <f t="shared" si="12"/>
        <v>230.54999999999998</v>
      </c>
      <c r="H46" s="160">
        <f t="shared" si="13"/>
        <v>638.73750000000007</v>
      </c>
      <c r="I46" s="160">
        <f t="shared" si="14"/>
        <v>615.6825</v>
      </c>
      <c r="J46" s="160">
        <f t="shared" si="15"/>
        <v>592.62749999999994</v>
      </c>
      <c r="K46" s="160">
        <f t="shared" si="16"/>
        <v>569.57249999999999</v>
      </c>
      <c r="L46" s="160">
        <f t="shared" si="17"/>
        <v>544.21199999999999</v>
      </c>
      <c r="M46" s="160"/>
      <c r="N46" s="160"/>
      <c r="O46" s="172">
        <f t="shared" si="18"/>
        <v>500.40749999999997</v>
      </c>
      <c r="P46" s="180">
        <f t="shared" si="19"/>
        <v>615.6825</v>
      </c>
      <c r="Q46" s="106">
        <v>1</v>
      </c>
      <c r="R46" s="116">
        <v>0</v>
      </c>
    </row>
    <row r="47" spans="1:18">
      <c r="A47" s="149" t="s">
        <v>43</v>
      </c>
      <c r="B47" s="108" t="s">
        <v>43</v>
      </c>
      <c r="C47" s="118">
        <v>36.299999999999997</v>
      </c>
      <c r="D47" s="111">
        <f t="shared" si="21"/>
        <v>272.25</v>
      </c>
      <c r="E47" s="111">
        <v>120</v>
      </c>
      <c r="F47" s="112">
        <f t="shared" si="11"/>
        <v>13.612500000000001</v>
      </c>
      <c r="G47" s="113">
        <f t="shared" si="12"/>
        <v>272.25</v>
      </c>
      <c r="H47" s="160">
        <f t="shared" si="13"/>
        <v>732.5625</v>
      </c>
      <c r="I47" s="160">
        <f t="shared" si="14"/>
        <v>705.33749999999998</v>
      </c>
      <c r="J47" s="160">
        <f t="shared" si="15"/>
        <v>678.11249999999995</v>
      </c>
      <c r="K47" s="160">
        <f t="shared" si="16"/>
        <v>650.88749999999993</v>
      </c>
      <c r="L47" s="160">
        <f t="shared" si="17"/>
        <v>620.93999999999994</v>
      </c>
      <c r="M47" s="160"/>
      <c r="N47" s="160"/>
      <c r="O47" s="172">
        <f t="shared" si="18"/>
        <v>569.21249999999998</v>
      </c>
      <c r="P47" s="180">
        <f t="shared" si="19"/>
        <v>705.33749999999998</v>
      </c>
      <c r="Q47" s="106">
        <v>1</v>
      </c>
      <c r="R47" s="116">
        <v>0</v>
      </c>
    </row>
    <row r="48" spans="1:18">
      <c r="A48" s="149" t="s">
        <v>44</v>
      </c>
      <c r="B48" s="108" t="s">
        <v>44</v>
      </c>
      <c r="C48" s="118">
        <v>48.37</v>
      </c>
      <c r="D48" s="111">
        <f t="shared" si="21"/>
        <v>362.77499999999998</v>
      </c>
      <c r="E48" s="111">
        <v>120</v>
      </c>
      <c r="F48" s="112">
        <f t="shared" si="11"/>
        <v>18.138749999999998</v>
      </c>
      <c r="G48" s="113">
        <f t="shared" si="12"/>
        <v>362.77499999999998</v>
      </c>
      <c r="H48" s="160">
        <f t="shared" si="13"/>
        <v>936.24374999999998</v>
      </c>
      <c r="I48" s="160">
        <f t="shared" si="14"/>
        <v>899.96624999999995</v>
      </c>
      <c r="J48" s="160">
        <f t="shared" si="15"/>
        <v>863.68874999999991</v>
      </c>
      <c r="K48" s="160">
        <f t="shared" si="16"/>
        <v>827.41124999999988</v>
      </c>
      <c r="L48" s="160">
        <f t="shared" si="17"/>
        <v>787.50599999999997</v>
      </c>
      <c r="M48" s="160"/>
      <c r="N48" s="160"/>
      <c r="O48" s="172">
        <f t="shared" si="18"/>
        <v>718.5787499999999</v>
      </c>
      <c r="P48" s="180">
        <f t="shared" si="19"/>
        <v>899.96624999999995</v>
      </c>
      <c r="Q48" s="106">
        <v>1</v>
      </c>
      <c r="R48" s="116">
        <v>0</v>
      </c>
    </row>
    <row r="49" spans="1:18">
      <c r="A49" s="149" t="s">
        <v>45</v>
      </c>
      <c r="B49" s="108" t="s">
        <v>45</v>
      </c>
      <c r="C49" s="118">
        <v>57.3</v>
      </c>
      <c r="D49" s="111">
        <f t="shared" si="21"/>
        <v>429.75</v>
      </c>
      <c r="E49" s="111">
        <v>120</v>
      </c>
      <c r="F49" s="112">
        <f t="shared" si="11"/>
        <v>21.487500000000001</v>
      </c>
      <c r="G49" s="113">
        <f t="shared" si="12"/>
        <v>429.75</v>
      </c>
      <c r="H49" s="160">
        <f t="shared" si="13"/>
        <v>1086.9375</v>
      </c>
      <c r="I49" s="160">
        <f t="shared" si="14"/>
        <v>1043.9625000000001</v>
      </c>
      <c r="J49" s="160">
        <f t="shared" si="15"/>
        <v>1000.9875</v>
      </c>
      <c r="K49" s="160">
        <f t="shared" si="16"/>
        <v>958.01249999999993</v>
      </c>
      <c r="L49" s="160">
        <f t="shared" si="17"/>
        <v>910.74</v>
      </c>
      <c r="M49" s="160"/>
      <c r="N49" s="160"/>
      <c r="O49" s="172">
        <f t="shared" si="18"/>
        <v>829.08749999999998</v>
      </c>
      <c r="P49" s="180">
        <f t="shared" si="19"/>
        <v>1043.9625000000001</v>
      </c>
      <c r="Q49" s="106">
        <v>1</v>
      </c>
      <c r="R49" s="116">
        <v>0</v>
      </c>
    </row>
    <row r="50" spans="1:18">
      <c r="A50" s="149" t="s">
        <v>46</v>
      </c>
      <c r="B50" s="108" t="s">
        <v>46</v>
      </c>
      <c r="C50" s="118">
        <v>64.45</v>
      </c>
      <c r="D50" s="111">
        <f t="shared" si="21"/>
        <v>483.375</v>
      </c>
      <c r="E50" s="111">
        <v>175</v>
      </c>
      <c r="F50" s="112">
        <f t="shared" si="11"/>
        <v>24.168750000000003</v>
      </c>
      <c r="G50" s="113">
        <f t="shared" si="12"/>
        <v>483.375</v>
      </c>
      <c r="H50" s="160">
        <f t="shared" si="13"/>
        <v>1262.5937500000002</v>
      </c>
      <c r="I50" s="160">
        <f t="shared" si="14"/>
        <v>1214.2562500000001</v>
      </c>
      <c r="J50" s="160">
        <f t="shared" si="15"/>
        <v>1165.91875</v>
      </c>
      <c r="K50" s="160">
        <f t="shared" si="16"/>
        <v>1117.58125</v>
      </c>
      <c r="L50" s="160">
        <f t="shared" si="17"/>
        <v>1064.4100000000001</v>
      </c>
      <c r="M50" s="160"/>
      <c r="N50" s="160"/>
      <c r="O50" s="172">
        <f t="shared" si="18"/>
        <v>972.56875000000014</v>
      </c>
      <c r="P50" s="180">
        <f t="shared" si="19"/>
        <v>1214.2562500000001</v>
      </c>
      <c r="Q50" s="106">
        <v>1</v>
      </c>
      <c r="R50" s="116">
        <v>0</v>
      </c>
    </row>
    <row r="51" spans="1:18">
      <c r="A51" s="149" t="s">
        <v>47</v>
      </c>
      <c r="B51" s="108" t="s">
        <v>47</v>
      </c>
      <c r="C51" s="118">
        <v>87.18</v>
      </c>
      <c r="D51" s="111">
        <f t="shared" si="21"/>
        <v>653.85</v>
      </c>
      <c r="E51" s="111">
        <v>175</v>
      </c>
      <c r="F51" s="112">
        <f t="shared" si="11"/>
        <v>32.692500000000003</v>
      </c>
      <c r="G51" s="113">
        <f t="shared" si="12"/>
        <v>653.85</v>
      </c>
      <c r="H51" s="160">
        <f t="shared" si="13"/>
        <v>1646.1625000000004</v>
      </c>
      <c r="I51" s="160">
        <f t="shared" si="14"/>
        <v>1580.7775000000001</v>
      </c>
      <c r="J51" s="160">
        <f t="shared" si="15"/>
        <v>1515.3925000000002</v>
      </c>
      <c r="K51" s="160">
        <f t="shared" si="16"/>
        <v>1450.0075000000002</v>
      </c>
      <c r="L51" s="160">
        <f t="shared" si="17"/>
        <v>1378.0840000000001</v>
      </c>
      <c r="M51" s="160"/>
      <c r="N51" s="160"/>
      <c r="O51" s="172">
        <f t="shared" si="18"/>
        <v>1253.8525000000002</v>
      </c>
      <c r="P51" s="180">
        <f t="shared" si="19"/>
        <v>1580.7775000000001</v>
      </c>
      <c r="Q51" s="106">
        <v>1</v>
      </c>
      <c r="R51" s="116">
        <v>0</v>
      </c>
    </row>
    <row r="52" spans="1:18">
      <c r="A52" s="150" t="s">
        <v>48</v>
      </c>
      <c r="B52" s="108" t="s">
        <v>49</v>
      </c>
      <c r="C52" s="102">
        <v>134.63999999999999</v>
      </c>
      <c r="D52" s="111">
        <f t="shared" si="21"/>
        <v>1009.8</v>
      </c>
      <c r="E52" s="111">
        <v>525</v>
      </c>
      <c r="F52" s="112">
        <f t="shared" si="11"/>
        <v>50.489999999999995</v>
      </c>
      <c r="G52" s="113">
        <f t="shared" si="12"/>
        <v>1009.8</v>
      </c>
      <c r="H52" s="160">
        <f t="shared" si="13"/>
        <v>2797.0499999999997</v>
      </c>
      <c r="I52" s="160">
        <f t="shared" si="14"/>
        <v>2696.0699999999997</v>
      </c>
      <c r="J52" s="160">
        <f t="shared" si="15"/>
        <v>2595.0899999999997</v>
      </c>
      <c r="K52" s="160">
        <f t="shared" si="16"/>
        <v>2494.1099999999997</v>
      </c>
      <c r="L52" s="160">
        <f t="shared" si="17"/>
        <v>2383.0319999999997</v>
      </c>
      <c r="M52" s="160"/>
      <c r="N52" s="160"/>
      <c r="O52" s="172">
        <f t="shared" si="18"/>
        <v>2191.17</v>
      </c>
      <c r="P52" s="180">
        <f t="shared" si="19"/>
        <v>2696.0699999999997</v>
      </c>
      <c r="Q52" s="106">
        <v>1</v>
      </c>
      <c r="R52" s="107">
        <v>0</v>
      </c>
    </row>
    <row r="53" spans="1:18">
      <c r="A53" s="149" t="s">
        <v>17</v>
      </c>
      <c r="B53" s="108" t="s">
        <v>17</v>
      </c>
      <c r="C53" s="52">
        <v>41.98</v>
      </c>
      <c r="D53" s="111">
        <f t="shared" si="21"/>
        <v>314.84999999999997</v>
      </c>
      <c r="E53" s="111">
        <v>120</v>
      </c>
      <c r="F53" s="112"/>
      <c r="G53" s="113">
        <f t="shared" si="12"/>
        <v>314.84999999999997</v>
      </c>
      <c r="H53" s="160">
        <f t="shared" si="13"/>
        <v>812.67</v>
      </c>
      <c r="I53" s="160">
        <f t="shared" si="14"/>
        <v>781.18499999999995</v>
      </c>
      <c r="J53" s="160">
        <f t="shared" si="15"/>
        <v>749.69999999999993</v>
      </c>
      <c r="K53" s="160">
        <f t="shared" si="16"/>
        <v>718.21499999999992</v>
      </c>
      <c r="L53" s="160">
        <f t="shared" si="17"/>
        <v>683.58150000000001</v>
      </c>
      <c r="M53" s="160"/>
      <c r="N53" s="160"/>
      <c r="O53" s="172">
        <f t="shared" si="18"/>
        <v>623.76</v>
      </c>
      <c r="P53" s="180">
        <f t="shared" si="19"/>
        <v>781.18499999999995</v>
      </c>
      <c r="Q53" s="106">
        <v>1</v>
      </c>
      <c r="R53" s="107">
        <v>0</v>
      </c>
    </row>
    <row r="54" spans="1:18">
      <c r="A54" s="149" t="s">
        <v>18</v>
      </c>
      <c r="B54" s="108" t="s">
        <v>18</v>
      </c>
      <c r="C54" s="52">
        <v>50.12</v>
      </c>
      <c r="D54" s="111">
        <f t="shared" si="21"/>
        <v>375.9</v>
      </c>
      <c r="E54" s="111">
        <v>120</v>
      </c>
      <c r="F54" s="112"/>
      <c r="G54" s="113">
        <f t="shared" si="12"/>
        <v>375.9</v>
      </c>
      <c r="H54" s="160">
        <f t="shared" si="13"/>
        <v>946.98</v>
      </c>
      <c r="I54" s="160">
        <f t="shared" si="14"/>
        <v>909.39</v>
      </c>
      <c r="J54" s="160">
        <f t="shared" si="15"/>
        <v>871.8</v>
      </c>
      <c r="K54" s="160">
        <f t="shared" si="16"/>
        <v>834.20999999999992</v>
      </c>
      <c r="L54" s="160">
        <f t="shared" si="17"/>
        <v>792.86099999999999</v>
      </c>
      <c r="M54" s="160"/>
      <c r="N54" s="160"/>
      <c r="O54" s="172">
        <f t="shared" si="18"/>
        <v>721.43999999999994</v>
      </c>
      <c r="P54" s="180">
        <f t="shared" si="19"/>
        <v>909.39</v>
      </c>
      <c r="Q54" s="106">
        <v>1</v>
      </c>
      <c r="R54" s="107">
        <v>0</v>
      </c>
    </row>
    <row r="55" spans="1:18">
      <c r="A55" s="149" t="s">
        <v>19</v>
      </c>
      <c r="B55" s="108" t="s">
        <v>19</v>
      </c>
      <c r="C55" s="52">
        <v>56.73</v>
      </c>
      <c r="D55" s="111">
        <f t="shared" si="21"/>
        <v>425.47499999999997</v>
      </c>
      <c r="E55" s="111">
        <v>120</v>
      </c>
      <c r="F55" s="112"/>
      <c r="G55" s="113">
        <f t="shared" si="12"/>
        <v>425.47499999999997</v>
      </c>
      <c r="H55" s="160">
        <f t="shared" si="13"/>
        <v>1056.0450000000001</v>
      </c>
      <c r="I55" s="160">
        <f t="shared" si="14"/>
        <v>1013.4974999999999</v>
      </c>
      <c r="J55" s="160">
        <f t="shared" si="15"/>
        <v>970.94999999999993</v>
      </c>
      <c r="K55" s="160">
        <f t="shared" si="16"/>
        <v>928.40249999999992</v>
      </c>
      <c r="L55" s="160">
        <f t="shared" si="17"/>
        <v>881.60024999999996</v>
      </c>
      <c r="M55" s="160"/>
      <c r="N55" s="160"/>
      <c r="O55" s="172">
        <f t="shared" si="18"/>
        <v>800.76</v>
      </c>
      <c r="P55" s="180">
        <f t="shared" si="19"/>
        <v>1013.4974999999999</v>
      </c>
      <c r="Q55" s="106">
        <v>1</v>
      </c>
      <c r="R55" s="107">
        <v>0</v>
      </c>
    </row>
    <row r="56" spans="1:18">
      <c r="A56" s="149" t="s">
        <v>20</v>
      </c>
      <c r="B56" s="108" t="s">
        <v>20</v>
      </c>
      <c r="C56" s="52">
        <v>64.94</v>
      </c>
      <c r="D56" s="111">
        <f t="shared" si="21"/>
        <v>487.04999999999995</v>
      </c>
      <c r="E56" s="111">
        <v>120</v>
      </c>
      <c r="F56" s="112"/>
      <c r="G56" s="113">
        <f t="shared" si="12"/>
        <v>487.04999999999995</v>
      </c>
      <c r="H56" s="160">
        <f t="shared" si="13"/>
        <v>1191.51</v>
      </c>
      <c r="I56" s="160">
        <f t="shared" si="14"/>
        <v>1142.8049999999998</v>
      </c>
      <c r="J56" s="160">
        <f t="shared" si="15"/>
        <v>1094.0999999999999</v>
      </c>
      <c r="K56" s="160">
        <f t="shared" si="16"/>
        <v>1045.395</v>
      </c>
      <c r="L56" s="160">
        <f t="shared" si="17"/>
        <v>991.81949999999995</v>
      </c>
      <c r="M56" s="160"/>
      <c r="N56" s="160"/>
      <c r="O56" s="172">
        <f t="shared" si="18"/>
        <v>899.28</v>
      </c>
      <c r="P56" s="180">
        <f t="shared" si="19"/>
        <v>1142.8049999999998</v>
      </c>
      <c r="Q56" s="106">
        <v>1</v>
      </c>
      <c r="R56" s="107">
        <v>0</v>
      </c>
    </row>
    <row r="57" spans="1:18">
      <c r="A57" s="149" t="s">
        <v>21</v>
      </c>
      <c r="B57" s="108" t="s">
        <v>21</v>
      </c>
      <c r="C57" s="52">
        <v>73.209999999999994</v>
      </c>
      <c r="D57" s="111">
        <f t="shared" si="21"/>
        <v>549.07499999999993</v>
      </c>
      <c r="E57" s="111">
        <v>120</v>
      </c>
      <c r="F57" s="112"/>
      <c r="G57" s="113">
        <f t="shared" si="12"/>
        <v>549.07499999999993</v>
      </c>
      <c r="H57" s="160">
        <f t="shared" si="13"/>
        <v>1327.9649999999999</v>
      </c>
      <c r="I57" s="160">
        <f t="shared" si="14"/>
        <v>1273.0574999999999</v>
      </c>
      <c r="J57" s="160">
        <f t="shared" si="15"/>
        <v>1218.1499999999999</v>
      </c>
      <c r="K57" s="160">
        <f t="shared" si="16"/>
        <v>1163.2424999999998</v>
      </c>
      <c r="L57" s="160">
        <f t="shared" si="17"/>
        <v>1102.8442499999999</v>
      </c>
      <c r="M57" s="160"/>
      <c r="N57" s="160"/>
      <c r="O57" s="172">
        <f t="shared" si="18"/>
        <v>998.52</v>
      </c>
      <c r="P57" s="180">
        <f t="shared" si="19"/>
        <v>1273.0574999999999</v>
      </c>
      <c r="Q57" s="106">
        <v>1</v>
      </c>
      <c r="R57" s="107">
        <v>0</v>
      </c>
    </row>
    <row r="58" spans="1:18">
      <c r="A58" s="149" t="s">
        <v>22</v>
      </c>
      <c r="B58" s="108" t="s">
        <v>22</v>
      </c>
      <c r="C58" s="52">
        <v>81.93</v>
      </c>
      <c r="D58" s="111">
        <f t="shared" si="21"/>
        <v>614.47500000000002</v>
      </c>
      <c r="E58" s="111">
        <v>175</v>
      </c>
      <c r="F58" s="112"/>
      <c r="G58" s="113">
        <f t="shared" si="12"/>
        <v>614.47500000000002</v>
      </c>
      <c r="H58" s="160">
        <f t="shared" si="13"/>
        <v>1526.8450000000003</v>
      </c>
      <c r="I58" s="160">
        <f t="shared" si="14"/>
        <v>1465.3975</v>
      </c>
      <c r="J58" s="160">
        <f t="shared" si="15"/>
        <v>1403.95</v>
      </c>
      <c r="K58" s="160">
        <f t="shared" si="16"/>
        <v>1342.5025000000001</v>
      </c>
      <c r="L58" s="160">
        <f t="shared" si="17"/>
        <v>1274.9102500000001</v>
      </c>
      <c r="M58" s="160"/>
      <c r="N58" s="160"/>
      <c r="O58" s="172">
        <f t="shared" si="18"/>
        <v>1158.1600000000001</v>
      </c>
      <c r="P58" s="180">
        <f t="shared" si="19"/>
        <v>1465.3975</v>
      </c>
      <c r="Q58" s="106">
        <v>1</v>
      </c>
      <c r="R58" s="107">
        <v>0</v>
      </c>
    </row>
    <row r="59" spans="1:18">
      <c r="A59" s="149" t="s">
        <v>23</v>
      </c>
      <c r="B59" s="108" t="s">
        <v>23</v>
      </c>
      <c r="C59" s="52">
        <v>92.77</v>
      </c>
      <c r="D59" s="111">
        <f t="shared" si="21"/>
        <v>695.77499999999998</v>
      </c>
      <c r="E59" s="111">
        <v>175</v>
      </c>
      <c r="F59" s="112"/>
      <c r="G59" s="113">
        <f t="shared" si="12"/>
        <v>695.77499999999998</v>
      </c>
      <c r="H59" s="160">
        <f t="shared" si="13"/>
        <v>1705.7050000000002</v>
      </c>
      <c r="I59" s="160">
        <f t="shared" si="14"/>
        <v>1636.1275000000001</v>
      </c>
      <c r="J59" s="160">
        <f t="shared" si="15"/>
        <v>1566.55</v>
      </c>
      <c r="K59" s="160">
        <f t="shared" si="16"/>
        <v>1496.9724999999999</v>
      </c>
      <c r="L59" s="160">
        <f t="shared" si="17"/>
        <v>1420.4372499999999</v>
      </c>
      <c r="M59" s="160"/>
      <c r="N59" s="160"/>
      <c r="O59" s="172">
        <f t="shared" si="18"/>
        <v>1288.24</v>
      </c>
      <c r="P59" s="180">
        <f t="shared" si="19"/>
        <v>1636.1275000000001</v>
      </c>
      <c r="Q59" s="106">
        <v>1</v>
      </c>
      <c r="R59" s="107">
        <v>0</v>
      </c>
    </row>
    <row r="60" spans="1:18">
      <c r="A60" s="151" t="s">
        <v>218</v>
      </c>
      <c r="B60" s="61" t="s">
        <v>218</v>
      </c>
      <c r="C60" s="52">
        <v>84.92</v>
      </c>
      <c r="D60" s="112">
        <f t="shared" si="21"/>
        <v>636.9</v>
      </c>
      <c r="E60" s="111">
        <v>135</v>
      </c>
      <c r="F60" s="112"/>
      <c r="G60" s="113">
        <f t="shared" ref="G60:G88" si="22">D60</f>
        <v>636.9</v>
      </c>
      <c r="H60" s="160">
        <f t="shared" ref="H60:H86" si="23">D60*2.2*Q60+E60+F60</f>
        <v>1536.18</v>
      </c>
      <c r="I60" s="160">
        <f t="shared" ref="I60:I86" si="24">D60*2.1*Q60+E60+F60</f>
        <v>1472.49</v>
      </c>
      <c r="J60" s="160">
        <f t="shared" ref="J60:J86" si="25">D60*2*Q60+E60+F60</f>
        <v>1408.8</v>
      </c>
      <c r="K60" s="160">
        <f t="shared" ref="K60:K86" si="26">D60*1.9*Q60+E60+F60</f>
        <v>1345.11</v>
      </c>
      <c r="L60" s="160">
        <f t="shared" ref="L60:L86" si="27">D60*1.79*Q60+E60+F60</f>
        <v>1275.0509999999999</v>
      </c>
      <c r="M60" s="160"/>
      <c r="N60" s="160"/>
      <c r="O60" s="172">
        <f t="shared" ref="O60:O86" si="28">D60*1.7*Q60+E60+F60</f>
        <v>1217.73</v>
      </c>
      <c r="P60" s="180">
        <f t="shared" ref="P60:P86" si="29">I60</f>
        <v>1472.49</v>
      </c>
      <c r="Q60" s="106">
        <v>1</v>
      </c>
      <c r="R60" s="107">
        <v>0</v>
      </c>
    </row>
    <row r="61" spans="1:18">
      <c r="A61" s="151" t="s">
        <v>51</v>
      </c>
      <c r="B61" s="61" t="s">
        <v>51</v>
      </c>
      <c r="C61" s="52">
        <v>93.62</v>
      </c>
      <c r="D61" s="112">
        <f t="shared" si="21"/>
        <v>702.15000000000009</v>
      </c>
      <c r="E61" s="111">
        <v>100</v>
      </c>
      <c r="F61" s="112"/>
      <c r="G61" s="113">
        <f t="shared" si="22"/>
        <v>702.15000000000009</v>
      </c>
      <c r="H61" s="160">
        <f t="shared" si="23"/>
        <v>1644.7300000000002</v>
      </c>
      <c r="I61" s="160">
        <f t="shared" si="24"/>
        <v>1574.5150000000003</v>
      </c>
      <c r="J61" s="160">
        <f t="shared" si="25"/>
        <v>1504.3000000000002</v>
      </c>
      <c r="K61" s="160">
        <f t="shared" si="26"/>
        <v>1434.085</v>
      </c>
      <c r="L61" s="160">
        <f t="shared" si="27"/>
        <v>1356.8485000000003</v>
      </c>
      <c r="M61" s="160"/>
      <c r="N61" s="160"/>
      <c r="O61" s="172">
        <f t="shared" si="28"/>
        <v>1293.6550000000002</v>
      </c>
      <c r="P61" s="180">
        <f t="shared" si="29"/>
        <v>1574.5150000000003</v>
      </c>
      <c r="Q61" s="106">
        <v>1</v>
      </c>
      <c r="R61" s="107">
        <v>0</v>
      </c>
    </row>
    <row r="62" spans="1:18">
      <c r="A62" s="151" t="s">
        <v>52</v>
      </c>
      <c r="B62" s="61" t="s">
        <v>52</v>
      </c>
      <c r="C62" s="52">
        <v>87.41</v>
      </c>
      <c r="D62" s="112">
        <f t="shared" si="21"/>
        <v>655.57499999999993</v>
      </c>
      <c r="E62" s="111">
        <v>100</v>
      </c>
      <c r="F62" s="112"/>
      <c r="G62" s="113">
        <f t="shared" si="22"/>
        <v>655.57499999999993</v>
      </c>
      <c r="H62" s="160">
        <f t="shared" si="23"/>
        <v>1542.2649999999999</v>
      </c>
      <c r="I62" s="160">
        <f t="shared" si="24"/>
        <v>1476.7075</v>
      </c>
      <c r="J62" s="160">
        <f t="shared" si="25"/>
        <v>1411.1499999999999</v>
      </c>
      <c r="K62" s="160">
        <f t="shared" si="26"/>
        <v>1345.5924999999997</v>
      </c>
      <c r="L62" s="160">
        <f t="shared" si="27"/>
        <v>1273.4792499999999</v>
      </c>
      <c r="M62" s="160"/>
      <c r="N62" s="160"/>
      <c r="O62" s="172">
        <f t="shared" si="28"/>
        <v>1214.4775</v>
      </c>
      <c r="P62" s="180">
        <f t="shared" si="29"/>
        <v>1476.7075</v>
      </c>
      <c r="Q62" s="106">
        <v>1</v>
      </c>
      <c r="R62" s="107">
        <v>0</v>
      </c>
    </row>
    <row r="63" spans="1:18">
      <c r="A63" s="151" t="s">
        <v>53</v>
      </c>
      <c r="B63" s="61" t="s">
        <v>53</v>
      </c>
      <c r="C63" s="52">
        <v>85.76</v>
      </c>
      <c r="D63" s="112">
        <f t="shared" si="21"/>
        <v>643.20000000000005</v>
      </c>
      <c r="E63" s="111">
        <v>100</v>
      </c>
      <c r="F63" s="112"/>
      <c r="G63" s="113">
        <f t="shared" si="22"/>
        <v>643.20000000000005</v>
      </c>
      <c r="H63" s="160">
        <f t="shared" si="23"/>
        <v>1515.0400000000002</v>
      </c>
      <c r="I63" s="160">
        <f t="shared" si="24"/>
        <v>1450.7200000000003</v>
      </c>
      <c r="J63" s="160">
        <f t="shared" si="25"/>
        <v>1386.4</v>
      </c>
      <c r="K63" s="160">
        <f t="shared" si="26"/>
        <v>1322.08</v>
      </c>
      <c r="L63" s="160">
        <f t="shared" si="27"/>
        <v>1251.3280000000002</v>
      </c>
      <c r="M63" s="160"/>
      <c r="N63" s="160"/>
      <c r="O63" s="172">
        <f t="shared" si="28"/>
        <v>1193.44</v>
      </c>
      <c r="P63" s="180">
        <f t="shared" si="29"/>
        <v>1450.7200000000003</v>
      </c>
      <c r="Q63" s="106">
        <v>1</v>
      </c>
      <c r="R63" s="107">
        <v>0</v>
      </c>
    </row>
    <row r="64" spans="1:18">
      <c r="A64" s="151" t="s">
        <v>54</v>
      </c>
      <c r="B64" s="61" t="s">
        <v>54</v>
      </c>
      <c r="C64" s="52">
        <v>74.400000000000006</v>
      </c>
      <c r="D64" s="112">
        <f t="shared" si="21"/>
        <v>558</v>
      </c>
      <c r="E64" s="111">
        <v>100</v>
      </c>
      <c r="F64" s="112"/>
      <c r="G64" s="113">
        <f t="shared" si="22"/>
        <v>558</v>
      </c>
      <c r="H64" s="160">
        <f t="shared" si="23"/>
        <v>1327.6000000000001</v>
      </c>
      <c r="I64" s="160">
        <f t="shared" si="24"/>
        <v>1271.8</v>
      </c>
      <c r="J64" s="160">
        <f t="shared" si="25"/>
        <v>1216</v>
      </c>
      <c r="K64" s="160">
        <f t="shared" si="26"/>
        <v>1160.2</v>
      </c>
      <c r="L64" s="160">
        <f t="shared" si="27"/>
        <v>1098.8200000000002</v>
      </c>
      <c r="M64" s="160"/>
      <c r="N64" s="160"/>
      <c r="O64" s="172">
        <f t="shared" si="28"/>
        <v>1048.5999999999999</v>
      </c>
      <c r="P64" s="180">
        <f t="shared" si="29"/>
        <v>1271.8</v>
      </c>
      <c r="Q64" s="106">
        <v>1</v>
      </c>
      <c r="R64" s="107">
        <v>0</v>
      </c>
    </row>
    <row r="65" spans="1:18">
      <c r="A65" s="151" t="s">
        <v>55</v>
      </c>
      <c r="B65" s="61" t="s">
        <v>55</v>
      </c>
      <c r="C65" s="52">
        <v>79.59</v>
      </c>
      <c r="D65" s="112">
        <f t="shared" si="21"/>
        <v>596.92500000000007</v>
      </c>
      <c r="E65" s="111">
        <v>100</v>
      </c>
      <c r="F65" s="112"/>
      <c r="G65" s="113">
        <f t="shared" si="22"/>
        <v>596.92500000000007</v>
      </c>
      <c r="H65" s="160">
        <f t="shared" si="23"/>
        <v>1413.2350000000004</v>
      </c>
      <c r="I65" s="160">
        <f t="shared" si="24"/>
        <v>1353.5425000000002</v>
      </c>
      <c r="J65" s="160">
        <f t="shared" si="25"/>
        <v>1293.8500000000001</v>
      </c>
      <c r="K65" s="160">
        <f t="shared" si="26"/>
        <v>1234.1575</v>
      </c>
      <c r="L65" s="160">
        <f t="shared" si="27"/>
        <v>1168.49575</v>
      </c>
      <c r="M65" s="160"/>
      <c r="N65" s="160"/>
      <c r="O65" s="172">
        <f t="shared" si="28"/>
        <v>1114.7725</v>
      </c>
      <c r="P65" s="180">
        <f t="shared" si="29"/>
        <v>1353.5425000000002</v>
      </c>
      <c r="Q65" s="106">
        <v>1</v>
      </c>
      <c r="R65" s="107">
        <v>0</v>
      </c>
    </row>
    <row r="66" spans="1:18">
      <c r="A66" s="151" t="s">
        <v>56</v>
      </c>
      <c r="B66" s="61" t="s">
        <v>56</v>
      </c>
      <c r="C66" s="61">
        <v>103.65</v>
      </c>
      <c r="D66" s="112">
        <f t="shared" si="21"/>
        <v>777.375</v>
      </c>
      <c r="E66" s="111">
        <v>100</v>
      </c>
      <c r="F66" s="112"/>
      <c r="G66" s="113">
        <f t="shared" si="22"/>
        <v>777.375</v>
      </c>
      <c r="H66" s="160">
        <f t="shared" si="23"/>
        <v>1810.2250000000001</v>
      </c>
      <c r="I66" s="160">
        <f t="shared" si="24"/>
        <v>1732.4875000000002</v>
      </c>
      <c r="J66" s="160">
        <f t="shared" si="25"/>
        <v>1654.75</v>
      </c>
      <c r="K66" s="160">
        <f t="shared" si="26"/>
        <v>1577.0124999999998</v>
      </c>
      <c r="L66" s="160">
        <f t="shared" si="27"/>
        <v>1491.50125</v>
      </c>
      <c r="M66" s="160"/>
      <c r="N66" s="160"/>
      <c r="O66" s="172">
        <f t="shared" si="28"/>
        <v>1421.5374999999999</v>
      </c>
      <c r="P66" s="180">
        <f t="shared" si="29"/>
        <v>1732.4875000000002</v>
      </c>
      <c r="Q66" s="106">
        <v>1</v>
      </c>
      <c r="R66" s="107">
        <v>0</v>
      </c>
    </row>
    <row r="67" spans="1:18">
      <c r="A67" s="151" t="s">
        <v>57</v>
      </c>
      <c r="B67" s="61" t="s">
        <v>57</v>
      </c>
      <c r="C67" s="61">
        <v>112.24</v>
      </c>
      <c r="D67" s="112">
        <f t="shared" si="21"/>
        <v>841.8</v>
      </c>
      <c r="E67" s="111">
        <v>100</v>
      </c>
      <c r="F67" s="112"/>
      <c r="G67" s="113">
        <f t="shared" si="22"/>
        <v>841.8</v>
      </c>
      <c r="H67" s="160">
        <f t="shared" si="23"/>
        <v>1951.96</v>
      </c>
      <c r="I67" s="160">
        <f t="shared" si="24"/>
        <v>1867.78</v>
      </c>
      <c r="J67" s="160">
        <f t="shared" si="25"/>
        <v>1783.6</v>
      </c>
      <c r="K67" s="160">
        <f t="shared" si="26"/>
        <v>1699.4199999999998</v>
      </c>
      <c r="L67" s="160">
        <f t="shared" si="27"/>
        <v>1606.8219999999999</v>
      </c>
      <c r="M67" s="160"/>
      <c r="N67" s="160"/>
      <c r="O67" s="172">
        <f t="shared" si="28"/>
        <v>1531.06</v>
      </c>
      <c r="P67" s="180">
        <f t="shared" si="29"/>
        <v>1867.78</v>
      </c>
      <c r="Q67" s="106">
        <v>1</v>
      </c>
      <c r="R67" s="107">
        <v>0</v>
      </c>
    </row>
    <row r="68" spans="1:18">
      <c r="A68" s="151" t="s">
        <v>58</v>
      </c>
      <c r="B68" s="61" t="s">
        <v>58</v>
      </c>
      <c r="C68" s="52">
        <v>124.44</v>
      </c>
      <c r="D68" s="112">
        <f t="shared" si="21"/>
        <v>933.3</v>
      </c>
      <c r="E68" s="111">
        <v>100</v>
      </c>
      <c r="F68" s="112"/>
      <c r="G68" s="113">
        <f t="shared" si="22"/>
        <v>933.3</v>
      </c>
      <c r="H68" s="160">
        <f t="shared" si="23"/>
        <v>2153.2600000000002</v>
      </c>
      <c r="I68" s="160">
        <f t="shared" si="24"/>
        <v>2059.9300000000003</v>
      </c>
      <c r="J68" s="160">
        <f t="shared" si="25"/>
        <v>1966.6</v>
      </c>
      <c r="K68" s="160">
        <f t="shared" si="26"/>
        <v>1873.2699999999998</v>
      </c>
      <c r="L68" s="160">
        <f t="shared" si="27"/>
        <v>1770.607</v>
      </c>
      <c r="M68" s="160"/>
      <c r="N68" s="160"/>
      <c r="O68" s="172">
        <f t="shared" si="28"/>
        <v>1686.61</v>
      </c>
      <c r="P68" s="180">
        <f t="shared" si="29"/>
        <v>2059.9300000000003</v>
      </c>
      <c r="Q68" s="106">
        <v>1</v>
      </c>
      <c r="R68" s="107">
        <v>0</v>
      </c>
    </row>
    <row r="69" spans="1:18">
      <c r="A69" s="151" t="s">
        <v>59</v>
      </c>
      <c r="B69" s="61" t="s">
        <v>59</v>
      </c>
      <c r="C69" s="52">
        <v>56.92</v>
      </c>
      <c r="D69" s="112">
        <f t="shared" si="21"/>
        <v>426.90000000000003</v>
      </c>
      <c r="E69" s="111">
        <v>100</v>
      </c>
      <c r="F69" s="112"/>
      <c r="G69" s="113">
        <f t="shared" si="22"/>
        <v>426.90000000000003</v>
      </c>
      <c r="H69" s="160">
        <f t="shared" si="23"/>
        <v>1039.1800000000003</v>
      </c>
      <c r="I69" s="160">
        <f t="shared" si="24"/>
        <v>996.49000000000012</v>
      </c>
      <c r="J69" s="160">
        <f t="shared" si="25"/>
        <v>953.80000000000007</v>
      </c>
      <c r="K69" s="160">
        <f t="shared" si="26"/>
        <v>911.11</v>
      </c>
      <c r="L69" s="160">
        <f t="shared" si="27"/>
        <v>864.15100000000007</v>
      </c>
      <c r="M69" s="160"/>
      <c r="N69" s="160"/>
      <c r="O69" s="172">
        <f t="shared" si="28"/>
        <v>825.73</v>
      </c>
      <c r="P69" s="180">
        <f t="shared" si="29"/>
        <v>996.49000000000012</v>
      </c>
      <c r="Q69" s="106">
        <v>1</v>
      </c>
      <c r="R69" s="107">
        <v>0</v>
      </c>
    </row>
    <row r="70" spans="1:18">
      <c r="A70" s="151" t="s">
        <v>60</v>
      </c>
      <c r="B70" s="61" t="s">
        <v>60</v>
      </c>
      <c r="C70" s="52">
        <v>58.05</v>
      </c>
      <c r="D70" s="112">
        <f t="shared" si="21"/>
        <v>435.375</v>
      </c>
      <c r="E70" s="111">
        <v>100</v>
      </c>
      <c r="F70" s="112"/>
      <c r="G70" s="113">
        <f t="shared" si="22"/>
        <v>435.375</v>
      </c>
      <c r="H70" s="160">
        <f t="shared" si="23"/>
        <v>1057.825</v>
      </c>
      <c r="I70" s="160">
        <f t="shared" si="24"/>
        <v>1014.2875</v>
      </c>
      <c r="J70" s="160">
        <f t="shared" si="25"/>
        <v>970.75</v>
      </c>
      <c r="K70" s="160">
        <f t="shared" si="26"/>
        <v>927.21249999999998</v>
      </c>
      <c r="L70" s="160">
        <f t="shared" si="27"/>
        <v>879.32124999999996</v>
      </c>
      <c r="M70" s="160"/>
      <c r="N70" s="160"/>
      <c r="O70" s="172">
        <f t="shared" si="28"/>
        <v>840.13749999999993</v>
      </c>
      <c r="P70" s="180">
        <f t="shared" si="29"/>
        <v>1014.2875</v>
      </c>
      <c r="Q70" s="106">
        <v>1</v>
      </c>
      <c r="R70" s="107">
        <v>0</v>
      </c>
    </row>
    <row r="71" spans="1:18">
      <c r="A71" s="152" t="s">
        <v>61</v>
      </c>
      <c r="B71" s="119" t="s">
        <v>61</v>
      </c>
      <c r="C71" s="52">
        <v>123.75</v>
      </c>
      <c r="D71" s="112">
        <f t="shared" si="21"/>
        <v>928.125</v>
      </c>
      <c r="E71" s="111">
        <v>100</v>
      </c>
      <c r="F71" s="112"/>
      <c r="G71" s="113">
        <f t="shared" si="22"/>
        <v>928.125</v>
      </c>
      <c r="H71" s="160">
        <f t="shared" si="23"/>
        <v>2141.875</v>
      </c>
      <c r="I71" s="160">
        <f t="shared" si="24"/>
        <v>2049.0625</v>
      </c>
      <c r="J71" s="160">
        <f t="shared" si="25"/>
        <v>1956.25</v>
      </c>
      <c r="K71" s="160">
        <f t="shared" si="26"/>
        <v>1863.4375</v>
      </c>
      <c r="L71" s="160">
        <f t="shared" si="27"/>
        <v>1761.34375</v>
      </c>
      <c r="M71" s="160"/>
      <c r="N71" s="160"/>
      <c r="O71" s="172">
        <f t="shared" si="28"/>
        <v>1677.8125</v>
      </c>
      <c r="P71" s="180">
        <f t="shared" si="29"/>
        <v>2049.0625</v>
      </c>
      <c r="Q71" s="106">
        <v>1</v>
      </c>
      <c r="R71" s="107">
        <v>0</v>
      </c>
    </row>
    <row r="72" spans="1:18">
      <c r="A72" s="151" t="s">
        <v>62</v>
      </c>
      <c r="B72" s="61" t="s">
        <v>62</v>
      </c>
      <c r="C72" s="52">
        <v>57.38</v>
      </c>
      <c r="D72" s="112">
        <f t="shared" si="21"/>
        <v>430.35</v>
      </c>
      <c r="E72" s="111">
        <v>100</v>
      </c>
      <c r="F72" s="112"/>
      <c r="G72" s="113">
        <f t="shared" si="22"/>
        <v>430.35</v>
      </c>
      <c r="H72" s="160">
        <f t="shared" si="23"/>
        <v>1046.77</v>
      </c>
      <c r="I72" s="160">
        <f t="shared" si="24"/>
        <v>1003.7350000000001</v>
      </c>
      <c r="J72" s="160">
        <f t="shared" si="25"/>
        <v>960.7</v>
      </c>
      <c r="K72" s="160">
        <f t="shared" si="26"/>
        <v>917.66499999999996</v>
      </c>
      <c r="L72" s="160">
        <f t="shared" si="27"/>
        <v>870.32650000000001</v>
      </c>
      <c r="M72" s="160"/>
      <c r="N72" s="160"/>
      <c r="O72" s="172">
        <f t="shared" si="28"/>
        <v>831.59500000000003</v>
      </c>
      <c r="P72" s="180">
        <f t="shared" si="29"/>
        <v>1003.7350000000001</v>
      </c>
      <c r="Q72" s="106">
        <v>1</v>
      </c>
      <c r="R72" s="107">
        <v>0</v>
      </c>
    </row>
    <row r="73" spans="1:18">
      <c r="A73" s="151" t="s">
        <v>63</v>
      </c>
      <c r="B73" s="61" t="s">
        <v>63</v>
      </c>
      <c r="C73" s="52">
        <v>56.7</v>
      </c>
      <c r="D73" s="112">
        <f t="shared" si="21"/>
        <v>425.25</v>
      </c>
      <c r="E73" s="111">
        <v>100</v>
      </c>
      <c r="F73" s="112"/>
      <c r="G73" s="113">
        <f t="shared" si="22"/>
        <v>425.25</v>
      </c>
      <c r="H73" s="160">
        <f t="shared" si="23"/>
        <v>1035.5500000000002</v>
      </c>
      <c r="I73" s="160">
        <f t="shared" si="24"/>
        <v>993.02500000000009</v>
      </c>
      <c r="J73" s="160">
        <f t="shared" si="25"/>
        <v>950.5</v>
      </c>
      <c r="K73" s="160">
        <f t="shared" si="26"/>
        <v>907.97499999999991</v>
      </c>
      <c r="L73" s="160">
        <f t="shared" si="27"/>
        <v>861.19749999999999</v>
      </c>
      <c r="M73" s="160"/>
      <c r="N73" s="160"/>
      <c r="O73" s="172">
        <f t="shared" si="28"/>
        <v>822.92499999999995</v>
      </c>
      <c r="P73" s="180">
        <f t="shared" si="29"/>
        <v>993.02500000000009</v>
      </c>
      <c r="Q73" s="106">
        <v>1</v>
      </c>
      <c r="R73" s="107">
        <v>0</v>
      </c>
    </row>
    <row r="74" spans="1:18">
      <c r="A74" s="151" t="s">
        <v>64</v>
      </c>
      <c r="B74" s="61" t="s">
        <v>64</v>
      </c>
      <c r="C74" s="52">
        <v>72.2</v>
      </c>
      <c r="D74" s="112">
        <f t="shared" si="21"/>
        <v>541.5</v>
      </c>
      <c r="E74" s="111">
        <v>100</v>
      </c>
      <c r="F74" s="112"/>
      <c r="G74" s="113">
        <f t="shared" si="22"/>
        <v>541.5</v>
      </c>
      <c r="H74" s="160">
        <f t="shared" si="23"/>
        <v>1291.3000000000002</v>
      </c>
      <c r="I74" s="160">
        <f t="shared" si="24"/>
        <v>1237.1500000000001</v>
      </c>
      <c r="J74" s="160">
        <f t="shared" si="25"/>
        <v>1183</v>
      </c>
      <c r="K74" s="160">
        <f t="shared" si="26"/>
        <v>1128.8499999999999</v>
      </c>
      <c r="L74" s="160">
        <f t="shared" si="27"/>
        <v>1069.2849999999999</v>
      </c>
      <c r="M74" s="160"/>
      <c r="N74" s="160"/>
      <c r="O74" s="172">
        <f t="shared" si="28"/>
        <v>1020.55</v>
      </c>
      <c r="P74" s="180">
        <f t="shared" si="29"/>
        <v>1237.1500000000001</v>
      </c>
      <c r="Q74" s="106">
        <v>1</v>
      </c>
      <c r="R74" s="107">
        <v>0</v>
      </c>
    </row>
    <row r="75" spans="1:18">
      <c r="A75" s="151" t="s">
        <v>219</v>
      </c>
      <c r="B75" s="61" t="s">
        <v>65</v>
      </c>
      <c r="C75" s="52">
        <v>55.68</v>
      </c>
      <c r="D75" s="112">
        <f t="shared" si="21"/>
        <v>417.6</v>
      </c>
      <c r="E75" s="111">
        <v>100</v>
      </c>
      <c r="F75" s="112"/>
      <c r="G75" s="113">
        <f t="shared" si="22"/>
        <v>417.6</v>
      </c>
      <c r="H75" s="160">
        <f t="shared" si="23"/>
        <v>1018.7200000000001</v>
      </c>
      <c r="I75" s="160">
        <f t="shared" si="24"/>
        <v>976.96</v>
      </c>
      <c r="J75" s="160">
        <f t="shared" si="25"/>
        <v>935.2</v>
      </c>
      <c r="K75" s="160">
        <f t="shared" si="26"/>
        <v>893.44</v>
      </c>
      <c r="L75" s="160">
        <f t="shared" si="27"/>
        <v>847.50400000000002</v>
      </c>
      <c r="M75" s="160"/>
      <c r="N75" s="160"/>
      <c r="O75" s="172">
        <f t="shared" si="28"/>
        <v>809.92000000000007</v>
      </c>
      <c r="P75" s="180">
        <f t="shared" si="29"/>
        <v>976.96</v>
      </c>
      <c r="Q75" s="106">
        <v>1</v>
      </c>
      <c r="R75" s="107">
        <v>0</v>
      </c>
    </row>
    <row r="76" spans="1:18">
      <c r="A76" s="151" t="s">
        <v>220</v>
      </c>
      <c r="B76" s="61" t="s">
        <v>66</v>
      </c>
      <c r="C76" s="52">
        <v>64.599999999999994</v>
      </c>
      <c r="D76" s="112">
        <f t="shared" si="21"/>
        <v>484.49999999999994</v>
      </c>
      <c r="E76" s="111">
        <v>100</v>
      </c>
      <c r="F76" s="112"/>
      <c r="G76" s="113">
        <f t="shared" si="22"/>
        <v>484.49999999999994</v>
      </c>
      <c r="H76" s="160">
        <f t="shared" si="23"/>
        <v>1165.8999999999999</v>
      </c>
      <c r="I76" s="160">
        <f t="shared" si="24"/>
        <v>1117.4499999999998</v>
      </c>
      <c r="J76" s="160">
        <f t="shared" si="25"/>
        <v>1069</v>
      </c>
      <c r="K76" s="160">
        <f t="shared" si="26"/>
        <v>1020.5499999999998</v>
      </c>
      <c r="L76" s="160">
        <f t="shared" si="27"/>
        <v>967.25499999999988</v>
      </c>
      <c r="M76" s="160"/>
      <c r="N76" s="160"/>
      <c r="O76" s="172">
        <f t="shared" si="28"/>
        <v>923.64999999999986</v>
      </c>
      <c r="P76" s="180">
        <f t="shared" si="29"/>
        <v>1117.4499999999998</v>
      </c>
      <c r="Q76" s="106">
        <v>1</v>
      </c>
      <c r="R76" s="107">
        <v>0</v>
      </c>
    </row>
    <row r="77" spans="1:18">
      <c r="A77" s="151" t="s">
        <v>67</v>
      </c>
      <c r="B77" s="61" t="s">
        <v>67</v>
      </c>
      <c r="C77" s="52">
        <v>94.35</v>
      </c>
      <c r="D77" s="112">
        <f t="shared" si="21"/>
        <v>707.625</v>
      </c>
      <c r="E77" s="111">
        <v>100</v>
      </c>
      <c r="F77" s="112"/>
      <c r="G77" s="113">
        <f t="shared" si="22"/>
        <v>707.625</v>
      </c>
      <c r="H77" s="160">
        <f t="shared" si="23"/>
        <v>1656.7750000000001</v>
      </c>
      <c r="I77" s="160">
        <f t="shared" si="24"/>
        <v>1586.0125</v>
      </c>
      <c r="J77" s="160">
        <f t="shared" si="25"/>
        <v>1515.25</v>
      </c>
      <c r="K77" s="160">
        <f t="shared" si="26"/>
        <v>1444.4875</v>
      </c>
      <c r="L77" s="160">
        <f t="shared" si="27"/>
        <v>1366.6487500000001</v>
      </c>
      <c r="M77" s="160"/>
      <c r="N77" s="160"/>
      <c r="O77" s="172">
        <f t="shared" si="28"/>
        <v>1302.9624999999999</v>
      </c>
      <c r="P77" s="180">
        <f t="shared" si="29"/>
        <v>1586.0125</v>
      </c>
      <c r="Q77" s="106">
        <v>1</v>
      </c>
      <c r="R77" s="107">
        <v>0</v>
      </c>
    </row>
    <row r="78" spans="1:18">
      <c r="A78" s="152" t="s">
        <v>68</v>
      </c>
      <c r="B78" s="119" t="s">
        <v>68</v>
      </c>
      <c r="C78" s="52">
        <v>72.19</v>
      </c>
      <c r="D78" s="112">
        <f t="shared" si="21"/>
        <v>541.42499999999995</v>
      </c>
      <c r="E78" s="111">
        <v>100</v>
      </c>
      <c r="F78" s="112"/>
      <c r="G78" s="113">
        <f t="shared" si="22"/>
        <v>541.42499999999995</v>
      </c>
      <c r="H78" s="160">
        <f t="shared" si="23"/>
        <v>1291.135</v>
      </c>
      <c r="I78" s="160">
        <f t="shared" si="24"/>
        <v>1236.9925000000001</v>
      </c>
      <c r="J78" s="160">
        <f t="shared" si="25"/>
        <v>1182.8499999999999</v>
      </c>
      <c r="K78" s="160">
        <f t="shared" si="26"/>
        <v>1128.7074999999998</v>
      </c>
      <c r="L78" s="160">
        <f t="shared" si="27"/>
        <v>1069.1507499999998</v>
      </c>
      <c r="M78" s="160"/>
      <c r="N78" s="160"/>
      <c r="O78" s="172">
        <f t="shared" si="28"/>
        <v>1020.4224999999999</v>
      </c>
      <c r="P78" s="180">
        <f t="shared" si="29"/>
        <v>1236.9925000000001</v>
      </c>
      <c r="Q78" s="106">
        <v>1</v>
      </c>
      <c r="R78" s="107">
        <v>0</v>
      </c>
    </row>
    <row r="79" spans="1:18">
      <c r="A79" s="151" t="s">
        <v>69</v>
      </c>
      <c r="B79" s="61" t="s">
        <v>69</v>
      </c>
      <c r="C79" s="52">
        <v>107.61</v>
      </c>
      <c r="D79" s="112">
        <f t="shared" si="21"/>
        <v>807.07500000000005</v>
      </c>
      <c r="E79" s="111">
        <v>100</v>
      </c>
      <c r="F79" s="112"/>
      <c r="G79" s="113">
        <f t="shared" si="22"/>
        <v>807.07500000000005</v>
      </c>
      <c r="H79" s="160">
        <f t="shared" si="23"/>
        <v>1875.5650000000003</v>
      </c>
      <c r="I79" s="160">
        <f t="shared" si="24"/>
        <v>1794.8575000000001</v>
      </c>
      <c r="J79" s="160">
        <f t="shared" si="25"/>
        <v>1714.15</v>
      </c>
      <c r="K79" s="160">
        <f t="shared" si="26"/>
        <v>1633.4425000000001</v>
      </c>
      <c r="L79" s="160">
        <f t="shared" si="27"/>
        <v>1544.66425</v>
      </c>
      <c r="M79" s="160"/>
      <c r="N79" s="160"/>
      <c r="O79" s="172">
        <f t="shared" si="28"/>
        <v>1472.0275000000001</v>
      </c>
      <c r="P79" s="180">
        <f t="shared" si="29"/>
        <v>1794.8575000000001</v>
      </c>
      <c r="Q79" s="106">
        <v>1</v>
      </c>
      <c r="R79" s="107">
        <v>0</v>
      </c>
    </row>
    <row r="80" spans="1:18">
      <c r="A80" s="151" t="s">
        <v>70</v>
      </c>
      <c r="B80" s="61" t="s">
        <v>70</v>
      </c>
      <c r="C80" s="52">
        <v>116.23</v>
      </c>
      <c r="D80" s="112">
        <f t="shared" si="21"/>
        <v>871.72500000000002</v>
      </c>
      <c r="E80" s="111">
        <v>100</v>
      </c>
      <c r="F80" s="112"/>
      <c r="G80" s="113">
        <f t="shared" si="22"/>
        <v>871.72500000000002</v>
      </c>
      <c r="H80" s="160">
        <f t="shared" si="23"/>
        <v>2017.7950000000003</v>
      </c>
      <c r="I80" s="160">
        <f t="shared" si="24"/>
        <v>1930.6225000000002</v>
      </c>
      <c r="J80" s="160">
        <f t="shared" si="25"/>
        <v>1843.45</v>
      </c>
      <c r="K80" s="160">
        <f t="shared" si="26"/>
        <v>1756.2774999999999</v>
      </c>
      <c r="L80" s="160">
        <f t="shared" si="27"/>
        <v>1660.3877500000001</v>
      </c>
      <c r="M80" s="160"/>
      <c r="N80" s="160"/>
      <c r="O80" s="172">
        <f t="shared" si="28"/>
        <v>1581.9324999999999</v>
      </c>
      <c r="P80" s="180">
        <f t="shared" si="29"/>
        <v>1930.6225000000002</v>
      </c>
      <c r="Q80" s="106">
        <v>1</v>
      </c>
      <c r="R80" s="107">
        <v>0</v>
      </c>
    </row>
    <row r="81" spans="1:18">
      <c r="A81" s="151" t="s">
        <v>71</v>
      </c>
      <c r="B81" s="61"/>
      <c r="C81" s="62">
        <v>887.12</v>
      </c>
      <c r="D81" s="112">
        <f t="shared" si="21"/>
        <v>6653.4</v>
      </c>
      <c r="E81" s="111">
        <v>100</v>
      </c>
      <c r="F81" s="112"/>
      <c r="G81" s="113">
        <f t="shared" si="22"/>
        <v>6653.4</v>
      </c>
      <c r="H81" s="160">
        <f t="shared" si="23"/>
        <v>14737.48</v>
      </c>
      <c r="I81" s="160">
        <f t="shared" si="24"/>
        <v>14072.14</v>
      </c>
      <c r="J81" s="160">
        <f t="shared" si="25"/>
        <v>13406.8</v>
      </c>
      <c r="K81" s="160">
        <f t="shared" si="26"/>
        <v>12741.46</v>
      </c>
      <c r="L81" s="160">
        <f t="shared" si="27"/>
        <v>12009.585999999999</v>
      </c>
      <c r="M81" s="160"/>
      <c r="N81" s="160"/>
      <c r="O81" s="172">
        <f t="shared" si="28"/>
        <v>11410.779999999999</v>
      </c>
      <c r="P81" s="180">
        <f t="shared" si="29"/>
        <v>14072.14</v>
      </c>
      <c r="Q81" s="106">
        <v>1</v>
      </c>
      <c r="R81" s="107">
        <v>0</v>
      </c>
    </row>
    <row r="82" spans="1:18">
      <c r="A82" s="151" t="s">
        <v>72</v>
      </c>
      <c r="B82" s="61" t="s">
        <v>71</v>
      </c>
      <c r="C82" s="52">
        <v>887.12</v>
      </c>
      <c r="D82" s="112">
        <f t="shared" si="21"/>
        <v>6653.4</v>
      </c>
      <c r="E82" s="111">
        <v>100</v>
      </c>
      <c r="F82" s="112"/>
      <c r="G82" s="113">
        <f t="shared" si="22"/>
        <v>6653.4</v>
      </c>
      <c r="H82" s="160">
        <f t="shared" si="23"/>
        <v>14737.48</v>
      </c>
      <c r="I82" s="160">
        <f t="shared" si="24"/>
        <v>14072.14</v>
      </c>
      <c r="J82" s="160">
        <f t="shared" si="25"/>
        <v>13406.8</v>
      </c>
      <c r="K82" s="160">
        <f t="shared" si="26"/>
        <v>12741.46</v>
      </c>
      <c r="L82" s="160">
        <f t="shared" si="27"/>
        <v>12009.585999999999</v>
      </c>
      <c r="M82" s="160"/>
      <c r="N82" s="160"/>
      <c r="O82" s="172">
        <f t="shared" si="28"/>
        <v>11410.779999999999</v>
      </c>
      <c r="P82" s="180">
        <f t="shared" si="29"/>
        <v>14072.14</v>
      </c>
      <c r="Q82" s="106">
        <v>1</v>
      </c>
      <c r="R82" s="107">
        <v>0</v>
      </c>
    </row>
    <row r="83" spans="1:18">
      <c r="A83" s="151" t="s">
        <v>73</v>
      </c>
      <c r="B83" s="61" t="s">
        <v>73</v>
      </c>
      <c r="C83" s="52">
        <v>887.12</v>
      </c>
      <c r="D83" s="112">
        <f t="shared" si="21"/>
        <v>6653.4</v>
      </c>
      <c r="E83" s="111">
        <v>100</v>
      </c>
      <c r="F83" s="112"/>
      <c r="G83" s="113">
        <f t="shared" si="22"/>
        <v>6653.4</v>
      </c>
      <c r="H83" s="160">
        <f t="shared" si="23"/>
        <v>14737.48</v>
      </c>
      <c r="I83" s="160">
        <f t="shared" si="24"/>
        <v>14072.14</v>
      </c>
      <c r="J83" s="160">
        <f t="shared" si="25"/>
        <v>13406.8</v>
      </c>
      <c r="K83" s="160">
        <f t="shared" si="26"/>
        <v>12741.46</v>
      </c>
      <c r="L83" s="160">
        <f t="shared" si="27"/>
        <v>12009.585999999999</v>
      </c>
      <c r="M83" s="160"/>
      <c r="N83" s="160"/>
      <c r="O83" s="172">
        <f t="shared" si="28"/>
        <v>11410.779999999999</v>
      </c>
      <c r="P83" s="180">
        <f t="shared" si="29"/>
        <v>14072.14</v>
      </c>
      <c r="Q83" s="106">
        <v>1</v>
      </c>
      <c r="R83" s="107">
        <v>0</v>
      </c>
    </row>
    <row r="84" spans="1:18">
      <c r="A84" s="151" t="s">
        <v>74</v>
      </c>
      <c r="B84" s="61"/>
      <c r="C84" s="52">
        <v>1214.1099999999999</v>
      </c>
      <c r="D84" s="112">
        <f t="shared" si="21"/>
        <v>9105.8249999999989</v>
      </c>
      <c r="E84" s="111">
        <v>100</v>
      </c>
      <c r="F84" s="112"/>
      <c r="G84" s="113">
        <f t="shared" si="22"/>
        <v>9105.8249999999989</v>
      </c>
      <c r="H84" s="160">
        <f t="shared" si="23"/>
        <v>20132.814999999999</v>
      </c>
      <c r="I84" s="160">
        <f t="shared" si="24"/>
        <v>19222.232499999998</v>
      </c>
      <c r="J84" s="160">
        <f t="shared" si="25"/>
        <v>18311.649999999998</v>
      </c>
      <c r="K84" s="160">
        <f t="shared" si="26"/>
        <v>17401.067499999997</v>
      </c>
      <c r="L84" s="160">
        <f t="shared" si="27"/>
        <v>16399.426749999999</v>
      </c>
      <c r="M84" s="160"/>
      <c r="N84" s="160"/>
      <c r="O84" s="172">
        <f t="shared" si="28"/>
        <v>15579.902499999998</v>
      </c>
      <c r="P84" s="180">
        <f t="shared" si="29"/>
        <v>19222.232499999998</v>
      </c>
      <c r="Q84" s="106">
        <v>1</v>
      </c>
      <c r="R84" s="107">
        <v>0</v>
      </c>
    </row>
    <row r="85" spans="1:18">
      <c r="A85" s="151" t="s">
        <v>75</v>
      </c>
      <c r="B85" s="61" t="s">
        <v>76</v>
      </c>
      <c r="C85" s="52">
        <v>1214.1099999999999</v>
      </c>
      <c r="D85" s="112">
        <f t="shared" si="21"/>
        <v>9105.8249999999989</v>
      </c>
      <c r="E85" s="111">
        <v>100</v>
      </c>
      <c r="F85" s="112"/>
      <c r="G85" s="113">
        <f t="shared" si="22"/>
        <v>9105.8249999999989</v>
      </c>
      <c r="H85" s="160">
        <f t="shared" si="23"/>
        <v>20132.814999999999</v>
      </c>
      <c r="I85" s="160">
        <f t="shared" si="24"/>
        <v>19222.232499999998</v>
      </c>
      <c r="J85" s="160">
        <f t="shared" si="25"/>
        <v>18311.649999999998</v>
      </c>
      <c r="K85" s="160">
        <f t="shared" si="26"/>
        <v>17401.067499999997</v>
      </c>
      <c r="L85" s="160">
        <f t="shared" si="27"/>
        <v>16399.426749999999</v>
      </c>
      <c r="M85" s="160"/>
      <c r="N85" s="160"/>
      <c r="O85" s="172">
        <f t="shared" si="28"/>
        <v>15579.902499999998</v>
      </c>
      <c r="P85" s="180">
        <f t="shared" si="29"/>
        <v>19222.232499999998</v>
      </c>
      <c r="Q85" s="106">
        <v>1</v>
      </c>
      <c r="R85" s="107">
        <v>0</v>
      </c>
    </row>
    <row r="86" spans="1:18">
      <c r="A86" s="151" t="s">
        <v>77</v>
      </c>
      <c r="B86" s="61" t="s">
        <v>78</v>
      </c>
      <c r="C86" s="52">
        <v>1214.1099999999999</v>
      </c>
      <c r="D86" s="112">
        <f t="shared" si="21"/>
        <v>9105.8249999999989</v>
      </c>
      <c r="E86" s="111">
        <v>100</v>
      </c>
      <c r="F86" s="112"/>
      <c r="G86" s="113">
        <f t="shared" si="22"/>
        <v>9105.8249999999989</v>
      </c>
      <c r="H86" s="160">
        <f t="shared" si="23"/>
        <v>20132.814999999999</v>
      </c>
      <c r="I86" s="160">
        <f t="shared" si="24"/>
        <v>19222.232499999998</v>
      </c>
      <c r="J86" s="160">
        <f t="shared" si="25"/>
        <v>18311.649999999998</v>
      </c>
      <c r="K86" s="160">
        <f t="shared" si="26"/>
        <v>17401.067499999997</v>
      </c>
      <c r="L86" s="160">
        <f t="shared" si="27"/>
        <v>16399.426749999999</v>
      </c>
      <c r="M86" s="160"/>
      <c r="N86" s="160"/>
      <c r="O86" s="172">
        <f t="shared" si="28"/>
        <v>15579.902499999998</v>
      </c>
      <c r="P86" s="180">
        <f t="shared" si="29"/>
        <v>19222.232499999998</v>
      </c>
      <c r="Q86" s="106">
        <v>1</v>
      </c>
      <c r="R86" s="107">
        <v>0</v>
      </c>
    </row>
    <row r="87" spans="1:18">
      <c r="A87" s="151" t="s">
        <v>79</v>
      </c>
      <c r="B87" s="61" t="s">
        <v>79</v>
      </c>
      <c r="C87" s="52">
        <v>99.29</v>
      </c>
      <c r="D87" s="112">
        <f t="shared" si="21"/>
        <v>744.67500000000007</v>
      </c>
      <c r="E87" s="111">
        <v>112.5</v>
      </c>
      <c r="F87" s="112"/>
      <c r="G87" s="113">
        <f t="shared" si="22"/>
        <v>744.67500000000007</v>
      </c>
      <c r="H87" s="160">
        <f>D87*1.7*Q87+E87+F87</f>
        <v>1378.4475</v>
      </c>
      <c r="I87" s="160"/>
      <c r="J87" s="160"/>
      <c r="K87" s="160"/>
      <c r="L87" s="160"/>
      <c r="M87" s="160"/>
      <c r="N87" s="160"/>
      <c r="O87" s="172">
        <f>D87*1.35*Q87+E87+F87</f>
        <v>1117.8112500000002</v>
      </c>
      <c r="P87" s="180">
        <f>H87*0.96</f>
        <v>1323.3096</v>
      </c>
      <c r="Q87" s="106">
        <v>1</v>
      </c>
      <c r="R87" s="107">
        <v>0</v>
      </c>
    </row>
    <row r="88" spans="1:18">
      <c r="A88" s="151" t="s">
        <v>80</v>
      </c>
      <c r="B88" s="61" t="s">
        <v>81</v>
      </c>
      <c r="C88" s="52">
        <v>316.91000000000003</v>
      </c>
      <c r="D88" s="112">
        <f t="shared" si="21"/>
        <v>2376.8250000000003</v>
      </c>
      <c r="E88" s="111">
        <v>112.5</v>
      </c>
      <c r="F88" s="112"/>
      <c r="G88" s="113">
        <f t="shared" si="22"/>
        <v>2376.8250000000003</v>
      </c>
      <c r="H88" s="160">
        <f>D88*1.6*Q88+E88+F88</f>
        <v>3915.4200000000005</v>
      </c>
      <c r="I88" s="160"/>
      <c r="J88" s="160"/>
      <c r="K88" s="160"/>
      <c r="L88" s="160"/>
      <c r="M88" s="160"/>
      <c r="N88" s="160"/>
      <c r="O88" s="172">
        <f>D88*1.35*Q88+E88+F88</f>
        <v>3321.2137500000008</v>
      </c>
      <c r="P88" s="180">
        <f>H88*0.96</f>
        <v>3758.8032000000003</v>
      </c>
      <c r="Q88" s="106">
        <v>1</v>
      </c>
      <c r="R88" s="107">
        <v>0</v>
      </c>
    </row>
    <row r="89" spans="1:18">
      <c r="A89" s="149" t="s">
        <v>82</v>
      </c>
      <c r="B89" s="108" t="s">
        <v>83</v>
      </c>
      <c r="C89" s="120">
        <v>29.59</v>
      </c>
      <c r="D89" s="111">
        <f t="shared" si="21"/>
        <v>221.92500000000001</v>
      </c>
      <c r="E89" s="111">
        <v>100</v>
      </c>
      <c r="F89" s="112"/>
      <c r="G89" s="113">
        <f>D89</f>
        <v>221.92500000000001</v>
      </c>
      <c r="H89" s="160">
        <f>G89*1.9+E89</f>
        <v>521.65750000000003</v>
      </c>
      <c r="I89" s="160">
        <f>G89*1.75+E89</f>
        <v>488.36875000000003</v>
      </c>
      <c r="J89" s="160">
        <f>G89*1.6+E89</f>
        <v>455.08000000000004</v>
      </c>
      <c r="K89" s="160"/>
      <c r="L89" s="167"/>
      <c r="M89" s="167"/>
      <c r="N89" s="160"/>
      <c r="O89" s="172">
        <f>G89*1.35+E89</f>
        <v>399.59875000000005</v>
      </c>
      <c r="P89" s="180">
        <f>I89</f>
        <v>488.36875000000003</v>
      </c>
      <c r="Q89" s="106">
        <v>1</v>
      </c>
      <c r="R89" s="107">
        <v>0</v>
      </c>
    </row>
    <row r="90" spans="1:18">
      <c r="A90" s="149" t="s">
        <v>84</v>
      </c>
      <c r="B90" s="108" t="s">
        <v>85</v>
      </c>
      <c r="C90" s="121">
        <v>39</v>
      </c>
      <c r="D90" s="111">
        <f t="shared" si="21"/>
        <v>292.5</v>
      </c>
      <c r="E90" s="111">
        <v>100</v>
      </c>
      <c r="F90" s="112"/>
      <c r="G90" s="113">
        <f t="shared" ref="G90:G99" si="30">D90</f>
        <v>292.5</v>
      </c>
      <c r="H90" s="160">
        <f t="shared" ref="H90:H99" si="31">G90*1.9+E90</f>
        <v>655.75</v>
      </c>
      <c r="I90" s="160">
        <f t="shared" ref="I90:I99" si="32">G90*1.75+E90</f>
        <v>611.875</v>
      </c>
      <c r="J90" s="160">
        <f t="shared" ref="J90:J99" si="33">G90*1.6+E90</f>
        <v>568</v>
      </c>
      <c r="K90" s="160"/>
      <c r="L90" s="167"/>
      <c r="M90" s="167"/>
      <c r="N90" s="160"/>
      <c r="O90" s="172">
        <f t="shared" ref="O90:O99" si="34">G90*1.35+E90</f>
        <v>494.875</v>
      </c>
      <c r="P90" s="180">
        <f t="shared" ref="P90:P99" si="35">I90</f>
        <v>611.875</v>
      </c>
      <c r="Q90" s="106">
        <v>1</v>
      </c>
      <c r="R90" s="107">
        <v>0</v>
      </c>
    </row>
    <row r="91" spans="1:18">
      <c r="A91" s="149" t="s">
        <v>86</v>
      </c>
      <c r="B91" s="108" t="s">
        <v>87</v>
      </c>
      <c r="C91" s="121">
        <v>62.84</v>
      </c>
      <c r="D91" s="111">
        <f t="shared" si="21"/>
        <v>471.3</v>
      </c>
      <c r="E91" s="111">
        <v>100</v>
      </c>
      <c r="F91" s="112"/>
      <c r="G91" s="113">
        <f t="shared" si="30"/>
        <v>471.3</v>
      </c>
      <c r="H91" s="160">
        <f t="shared" si="31"/>
        <v>995.47</v>
      </c>
      <c r="I91" s="160">
        <f t="shared" si="32"/>
        <v>924.77499999999998</v>
      </c>
      <c r="J91" s="160">
        <f t="shared" si="33"/>
        <v>854.08</v>
      </c>
      <c r="K91" s="160"/>
      <c r="L91" s="167"/>
      <c r="M91" s="167"/>
      <c r="N91" s="160"/>
      <c r="O91" s="172">
        <f t="shared" si="34"/>
        <v>736.25500000000011</v>
      </c>
      <c r="P91" s="180">
        <f t="shared" si="35"/>
        <v>924.77499999999998</v>
      </c>
      <c r="Q91" s="106">
        <v>1</v>
      </c>
      <c r="R91" s="107">
        <v>0</v>
      </c>
    </row>
    <row r="92" spans="1:18">
      <c r="A92" s="149" t="s">
        <v>88</v>
      </c>
      <c r="B92" s="108" t="s">
        <v>89</v>
      </c>
      <c r="C92" s="121">
        <v>35</v>
      </c>
      <c r="D92" s="111">
        <f t="shared" si="21"/>
        <v>262.5</v>
      </c>
      <c r="E92" s="111">
        <v>100</v>
      </c>
      <c r="F92" s="112"/>
      <c r="G92" s="113">
        <f t="shared" si="30"/>
        <v>262.5</v>
      </c>
      <c r="H92" s="160">
        <f t="shared" si="31"/>
        <v>598.75</v>
      </c>
      <c r="I92" s="160">
        <f t="shared" si="32"/>
        <v>559.375</v>
      </c>
      <c r="J92" s="160">
        <f t="shared" si="33"/>
        <v>520</v>
      </c>
      <c r="K92" s="160"/>
      <c r="L92" s="167"/>
      <c r="M92" s="167"/>
      <c r="N92" s="160"/>
      <c r="O92" s="172">
        <f t="shared" si="34"/>
        <v>454.375</v>
      </c>
      <c r="P92" s="180">
        <f t="shared" si="35"/>
        <v>559.375</v>
      </c>
      <c r="Q92" s="106">
        <v>1</v>
      </c>
      <c r="R92" s="107">
        <v>0</v>
      </c>
    </row>
    <row r="93" spans="1:18">
      <c r="A93" s="149" t="s">
        <v>90</v>
      </c>
      <c r="B93" s="108" t="s">
        <v>91</v>
      </c>
      <c r="C93" s="121">
        <v>49</v>
      </c>
      <c r="D93" s="111">
        <f t="shared" si="21"/>
        <v>367.5</v>
      </c>
      <c r="E93" s="111">
        <v>100</v>
      </c>
      <c r="F93" s="112"/>
      <c r="G93" s="113">
        <f t="shared" si="30"/>
        <v>367.5</v>
      </c>
      <c r="H93" s="160">
        <f t="shared" si="31"/>
        <v>798.25</v>
      </c>
      <c r="I93" s="160">
        <f t="shared" si="32"/>
        <v>743.125</v>
      </c>
      <c r="J93" s="160">
        <f t="shared" si="33"/>
        <v>688</v>
      </c>
      <c r="K93" s="160"/>
      <c r="L93" s="167"/>
      <c r="M93" s="167"/>
      <c r="N93" s="160"/>
      <c r="O93" s="172">
        <f t="shared" si="34"/>
        <v>596.125</v>
      </c>
      <c r="P93" s="180">
        <f t="shared" si="35"/>
        <v>743.125</v>
      </c>
      <c r="Q93" s="106">
        <v>1</v>
      </c>
      <c r="R93" s="107">
        <v>0</v>
      </c>
    </row>
    <row r="94" spans="1:18">
      <c r="A94" s="151" t="s">
        <v>92</v>
      </c>
      <c r="B94" s="61" t="s">
        <v>92</v>
      </c>
      <c r="C94" s="122">
        <v>301.56</v>
      </c>
      <c r="D94" s="111">
        <f t="shared" si="21"/>
        <v>2261.6999999999998</v>
      </c>
      <c r="E94" s="111">
        <v>100</v>
      </c>
      <c r="F94" s="112"/>
      <c r="G94" s="113">
        <f t="shared" si="30"/>
        <v>2261.6999999999998</v>
      </c>
      <c r="H94" s="160">
        <f t="shared" si="31"/>
        <v>4397.2299999999996</v>
      </c>
      <c r="I94" s="160">
        <f t="shared" si="32"/>
        <v>4057.9749999999995</v>
      </c>
      <c r="J94" s="160">
        <f t="shared" si="33"/>
        <v>3718.72</v>
      </c>
      <c r="K94" s="160">
        <f>G94*1.58+E94</f>
        <v>3673.4859999999999</v>
      </c>
      <c r="L94" s="160">
        <f>G94*1.55+E94</f>
        <v>3605.6349999999998</v>
      </c>
      <c r="M94" s="167"/>
      <c r="N94" s="160"/>
      <c r="O94" s="172">
        <f t="shared" si="34"/>
        <v>3153.2950000000001</v>
      </c>
      <c r="P94" s="180">
        <f t="shared" si="35"/>
        <v>4057.9749999999995</v>
      </c>
      <c r="Q94" s="106">
        <v>1</v>
      </c>
      <c r="R94" s="107">
        <v>0</v>
      </c>
    </row>
    <row r="95" spans="1:18">
      <c r="A95" s="153" t="s">
        <v>93</v>
      </c>
      <c r="B95" s="123" t="s">
        <v>93</v>
      </c>
      <c r="C95" s="122">
        <v>186.39</v>
      </c>
      <c r="D95" s="111">
        <f t="shared" si="21"/>
        <v>1397.925</v>
      </c>
      <c r="E95" s="111">
        <v>100</v>
      </c>
      <c r="F95" s="112"/>
      <c r="G95" s="113">
        <f t="shared" si="30"/>
        <v>1397.925</v>
      </c>
      <c r="H95" s="160">
        <f t="shared" si="31"/>
        <v>2756.0574999999999</v>
      </c>
      <c r="I95" s="160">
        <f t="shared" si="32"/>
        <v>2546.3687500000001</v>
      </c>
      <c r="J95" s="160">
        <f t="shared" si="33"/>
        <v>2336.6799999999998</v>
      </c>
      <c r="K95" s="160">
        <f>G95*1.58+E95</f>
        <v>2308.7215000000001</v>
      </c>
      <c r="L95" s="160">
        <f t="shared" ref="L95:L99" si="36">G95*1.55+E95</f>
        <v>2266.7837500000001</v>
      </c>
      <c r="M95" s="167"/>
      <c r="N95" s="160"/>
      <c r="O95" s="172">
        <f t="shared" si="34"/>
        <v>1987.19875</v>
      </c>
      <c r="P95" s="180">
        <f t="shared" si="35"/>
        <v>2546.3687500000001</v>
      </c>
      <c r="Q95" s="106">
        <v>1</v>
      </c>
      <c r="R95" s="124">
        <v>0</v>
      </c>
    </row>
    <row r="96" spans="1:18">
      <c r="A96" s="151" t="s">
        <v>94</v>
      </c>
      <c r="B96" s="61" t="s">
        <v>94</v>
      </c>
      <c r="C96" s="121">
        <v>454.7</v>
      </c>
      <c r="D96" s="111">
        <f>(C96*7.5)</f>
        <v>3410.25</v>
      </c>
      <c r="E96" s="111">
        <v>1000</v>
      </c>
      <c r="F96" s="112"/>
      <c r="G96" s="113">
        <f t="shared" si="30"/>
        <v>3410.25</v>
      </c>
      <c r="H96" s="160">
        <f t="shared" si="31"/>
        <v>7479.4749999999995</v>
      </c>
      <c r="I96" s="160">
        <f t="shared" si="32"/>
        <v>6967.9375</v>
      </c>
      <c r="J96" s="160">
        <f t="shared" si="33"/>
        <v>6456.4000000000005</v>
      </c>
      <c r="K96" s="160">
        <f t="shared" ref="K96:K99" si="37">G96*1.58+E96</f>
        <v>6388.1950000000006</v>
      </c>
      <c r="L96" s="160">
        <f t="shared" si="36"/>
        <v>6285.8874999999998</v>
      </c>
      <c r="M96" s="167"/>
      <c r="N96" s="160"/>
      <c r="O96" s="172">
        <f t="shared" si="34"/>
        <v>5603.8375000000005</v>
      </c>
      <c r="P96" s="180">
        <f t="shared" si="35"/>
        <v>6967.9375</v>
      </c>
      <c r="Q96" s="106">
        <v>1</v>
      </c>
      <c r="R96" s="124">
        <v>0</v>
      </c>
    </row>
    <row r="97" spans="1:18">
      <c r="A97" s="151" t="s">
        <v>95</v>
      </c>
      <c r="B97" s="61" t="s">
        <v>95</v>
      </c>
      <c r="C97" s="121">
        <v>114.7</v>
      </c>
      <c r="D97" s="111">
        <f>(C97*7.5)</f>
        <v>860.25</v>
      </c>
      <c r="E97" s="111">
        <v>100</v>
      </c>
      <c r="F97" s="112"/>
      <c r="G97" s="113">
        <f t="shared" si="30"/>
        <v>860.25</v>
      </c>
      <c r="H97" s="160">
        <f t="shared" si="31"/>
        <v>1734.4749999999999</v>
      </c>
      <c r="I97" s="160">
        <f t="shared" si="32"/>
        <v>1605.4375</v>
      </c>
      <c r="J97" s="160">
        <f t="shared" si="33"/>
        <v>1476.4</v>
      </c>
      <c r="K97" s="160">
        <f t="shared" si="37"/>
        <v>1459.1950000000002</v>
      </c>
      <c r="L97" s="160">
        <f t="shared" si="36"/>
        <v>1433.3875</v>
      </c>
      <c r="M97" s="167"/>
      <c r="N97" s="160"/>
      <c r="O97" s="172">
        <f t="shared" si="34"/>
        <v>1261.3375000000001</v>
      </c>
      <c r="P97" s="180">
        <f t="shared" si="35"/>
        <v>1605.4375</v>
      </c>
      <c r="Q97" s="106">
        <v>1</v>
      </c>
      <c r="R97" s="124">
        <v>0</v>
      </c>
    </row>
    <row r="98" spans="1:18">
      <c r="A98" s="151" t="s">
        <v>96</v>
      </c>
      <c r="B98" s="61" t="s">
        <v>96</v>
      </c>
      <c r="C98" s="121">
        <v>68.19</v>
      </c>
      <c r="D98" s="111">
        <f>(C98*7.5)</f>
        <v>511.42499999999995</v>
      </c>
      <c r="E98" s="111">
        <v>100</v>
      </c>
      <c r="F98" s="112"/>
      <c r="G98" s="113">
        <f t="shared" si="30"/>
        <v>511.42499999999995</v>
      </c>
      <c r="H98" s="160">
        <f t="shared" si="31"/>
        <v>1071.7075</v>
      </c>
      <c r="I98" s="160">
        <f t="shared" si="32"/>
        <v>994.99374999999986</v>
      </c>
      <c r="J98" s="160">
        <f t="shared" si="33"/>
        <v>918.28</v>
      </c>
      <c r="K98" s="160">
        <f t="shared" si="37"/>
        <v>908.05149999999992</v>
      </c>
      <c r="L98" s="160">
        <f t="shared" si="36"/>
        <v>892.70875000000001</v>
      </c>
      <c r="M98" s="167"/>
      <c r="N98" s="160"/>
      <c r="O98" s="172">
        <f t="shared" si="34"/>
        <v>790.42374999999993</v>
      </c>
      <c r="P98" s="180">
        <f t="shared" si="35"/>
        <v>994.99374999999986</v>
      </c>
      <c r="Q98" s="106">
        <v>1</v>
      </c>
      <c r="R98" s="124">
        <v>0</v>
      </c>
    </row>
    <row r="99" spans="1:18">
      <c r="A99" s="151" t="s">
        <v>97</v>
      </c>
      <c r="B99" s="61" t="s">
        <v>97</v>
      </c>
      <c r="C99" s="121">
        <v>12.45</v>
      </c>
      <c r="D99" s="111">
        <f>(C99*7.5)</f>
        <v>93.375</v>
      </c>
      <c r="E99" s="111">
        <v>125</v>
      </c>
      <c r="F99" s="112"/>
      <c r="G99" s="113">
        <f t="shared" si="30"/>
        <v>93.375</v>
      </c>
      <c r="H99" s="160">
        <f t="shared" si="31"/>
        <v>302.41250000000002</v>
      </c>
      <c r="I99" s="160">
        <f t="shared" si="32"/>
        <v>288.40625</v>
      </c>
      <c r="J99" s="160">
        <f t="shared" si="33"/>
        <v>274.39999999999998</v>
      </c>
      <c r="K99" s="160">
        <f t="shared" si="37"/>
        <v>272.53250000000003</v>
      </c>
      <c r="L99" s="160">
        <f t="shared" si="36"/>
        <v>269.73125000000005</v>
      </c>
      <c r="M99" s="167"/>
      <c r="N99" s="160"/>
      <c r="O99" s="172">
        <f t="shared" si="34"/>
        <v>251.05625000000001</v>
      </c>
      <c r="P99" s="180">
        <f t="shared" si="35"/>
        <v>288.40625</v>
      </c>
      <c r="Q99" s="106">
        <v>1</v>
      </c>
      <c r="R99" s="124">
        <v>0</v>
      </c>
    </row>
    <row r="100" spans="1:18">
      <c r="A100" s="149" t="s">
        <v>98</v>
      </c>
      <c r="B100" s="108" t="s">
        <v>98</v>
      </c>
      <c r="C100" s="102">
        <v>26.04</v>
      </c>
      <c r="D100" s="111">
        <f t="shared" ref="D100" si="38">(C100*7.5)</f>
        <v>195.29999999999998</v>
      </c>
      <c r="E100" s="111">
        <v>112.5</v>
      </c>
      <c r="F100" s="112"/>
      <c r="G100" s="113">
        <f t="shared" ref="G100:G101" si="39">SUM(D100:E100)</f>
        <v>307.79999999999995</v>
      </c>
      <c r="H100" s="160">
        <f>G100*1.6</f>
        <v>492.47999999999996</v>
      </c>
      <c r="I100" s="160">
        <f>G100*1.55</f>
        <v>477.08999999999992</v>
      </c>
      <c r="J100" s="160">
        <f>G100*1.45</f>
        <v>446.30999999999995</v>
      </c>
      <c r="K100" s="160"/>
      <c r="L100" s="167"/>
      <c r="M100" s="167"/>
      <c r="N100" s="160"/>
      <c r="O100" s="172">
        <f>G100*1.3</f>
        <v>400.13999999999993</v>
      </c>
      <c r="P100" s="180">
        <f>G100/100*149</f>
        <v>458.6219999999999</v>
      </c>
      <c r="Q100" s="106">
        <v>1</v>
      </c>
      <c r="R100" s="125">
        <v>0</v>
      </c>
    </row>
    <row r="101" spans="1:18">
      <c r="A101" s="154" t="s">
        <v>99</v>
      </c>
      <c r="B101" s="63" t="s">
        <v>99</v>
      </c>
      <c r="C101" s="121">
        <v>112.89</v>
      </c>
      <c r="D101" s="112">
        <f>(C101*7.5)</f>
        <v>846.67499999999995</v>
      </c>
      <c r="E101" s="111">
        <v>112.5</v>
      </c>
      <c r="F101" s="112"/>
      <c r="G101" s="113">
        <f t="shared" si="39"/>
        <v>959.17499999999995</v>
      </c>
      <c r="H101" s="160">
        <f>G101*1.6</f>
        <v>1534.68</v>
      </c>
      <c r="I101" s="160">
        <f>G101*1.55</f>
        <v>1486.7212500000001</v>
      </c>
      <c r="J101" s="160">
        <f>G101*1.45</f>
        <v>1390.8037499999998</v>
      </c>
      <c r="K101" s="160"/>
      <c r="L101" s="167"/>
      <c r="M101" s="167"/>
      <c r="N101" s="160"/>
      <c r="O101" s="172">
        <f>G101*1.3</f>
        <v>1246.9275</v>
      </c>
      <c r="P101" s="180">
        <f>G101/100*149</f>
        <v>1429.17075</v>
      </c>
      <c r="Q101" s="106">
        <v>1</v>
      </c>
      <c r="R101" s="125">
        <v>0</v>
      </c>
    </row>
    <row r="102" spans="1:18">
      <c r="A102" s="149" t="s">
        <v>100</v>
      </c>
      <c r="B102" s="108" t="s">
        <v>101</v>
      </c>
      <c r="C102" s="62">
        <v>3.87</v>
      </c>
      <c r="D102" s="111">
        <f t="shared" ref="D102:D108" si="40">(C102*7.5)</f>
        <v>29.025000000000002</v>
      </c>
      <c r="E102" s="111"/>
      <c r="F102" s="112"/>
      <c r="G102" s="114">
        <f t="shared" ref="G102:G108" si="41">SUM(D102:F102)</f>
        <v>29.025000000000002</v>
      </c>
      <c r="H102" s="160">
        <f>G102*2.68*Q102</f>
        <v>101.12310000000001</v>
      </c>
      <c r="I102" s="160">
        <f>G102*2.5*Q102</f>
        <v>94.331249999999997</v>
      </c>
      <c r="J102" s="160">
        <f>G102*2.2*Q102</f>
        <v>83.011500000000012</v>
      </c>
      <c r="K102" s="160">
        <f>G102*2.1*Q102</f>
        <v>79.238250000000008</v>
      </c>
      <c r="L102" s="160">
        <f>G102*2*Q102</f>
        <v>75.465000000000003</v>
      </c>
      <c r="M102" s="160">
        <f>G102*1.9*Q102</f>
        <v>71.691749999999999</v>
      </c>
      <c r="N102" s="160"/>
      <c r="O102" s="172">
        <f>G102*1.9*Q102</f>
        <v>71.691749999999999</v>
      </c>
      <c r="P102" s="180">
        <f t="shared" ref="P102:P130" si="42">I102</f>
        <v>94.331249999999997</v>
      </c>
      <c r="Q102" s="126">
        <v>1.3</v>
      </c>
      <c r="R102" s="65">
        <v>0</v>
      </c>
    </row>
    <row r="103" spans="1:18">
      <c r="A103" s="149" t="s">
        <v>102</v>
      </c>
      <c r="B103" s="108" t="s">
        <v>103</v>
      </c>
      <c r="C103" s="52">
        <v>4.97</v>
      </c>
      <c r="D103" s="111">
        <f t="shared" si="40"/>
        <v>37.274999999999999</v>
      </c>
      <c r="E103" s="111"/>
      <c r="F103" s="112"/>
      <c r="G103" s="114">
        <f t="shared" si="41"/>
        <v>37.274999999999999</v>
      </c>
      <c r="H103" s="160">
        <f t="shared" ref="H103:H105" si="43">G103*2.68*Q103</f>
        <v>129.86610000000002</v>
      </c>
      <c r="I103" s="160">
        <f>G103*2.48*Q103</f>
        <v>120.1746</v>
      </c>
      <c r="J103" s="160">
        <f t="shared" ref="J103:J105" si="44">G103*2.2*Q103</f>
        <v>106.60650000000001</v>
      </c>
      <c r="K103" s="160">
        <f t="shared" ref="K103:K105" si="45">G103*2.1*Q103</f>
        <v>101.76075</v>
      </c>
      <c r="L103" s="160">
        <f t="shared" ref="L103:L105" si="46">G103*2*Q103</f>
        <v>96.915000000000006</v>
      </c>
      <c r="M103" s="160">
        <f t="shared" ref="M103:M105" si="47">G103*1.9*Q103</f>
        <v>92.069249999999997</v>
      </c>
      <c r="N103" s="160"/>
      <c r="O103" s="172">
        <f>G103*1.9*Q103</f>
        <v>92.069249999999997</v>
      </c>
      <c r="P103" s="180">
        <f t="shared" si="42"/>
        <v>120.1746</v>
      </c>
      <c r="Q103" s="126">
        <v>1.3</v>
      </c>
      <c r="R103" s="65">
        <v>0</v>
      </c>
    </row>
    <row r="104" spans="1:18">
      <c r="A104" s="149" t="s">
        <v>104</v>
      </c>
      <c r="B104" s="108" t="s">
        <v>105</v>
      </c>
      <c r="C104" s="52">
        <v>7</v>
      </c>
      <c r="D104" s="111">
        <f t="shared" si="40"/>
        <v>52.5</v>
      </c>
      <c r="E104" s="111"/>
      <c r="F104" s="112"/>
      <c r="G104" s="114">
        <f t="shared" si="41"/>
        <v>52.5</v>
      </c>
      <c r="H104" s="160">
        <f t="shared" si="43"/>
        <v>182.91000000000003</v>
      </c>
      <c r="I104" s="160">
        <f t="shared" ref="I104:I105" si="48">G104*2.5*Q104</f>
        <v>170.625</v>
      </c>
      <c r="J104" s="160">
        <f t="shared" si="44"/>
        <v>150.15000000000003</v>
      </c>
      <c r="K104" s="160">
        <f t="shared" si="45"/>
        <v>143.32500000000002</v>
      </c>
      <c r="L104" s="160">
        <f t="shared" si="46"/>
        <v>136.5</v>
      </c>
      <c r="M104" s="160">
        <f>G104*1.87*Q104</f>
        <v>127.62750000000003</v>
      </c>
      <c r="N104" s="160"/>
      <c r="O104" s="172">
        <f>G104*1.7*Q104</f>
        <v>116.02500000000001</v>
      </c>
      <c r="P104" s="180">
        <f t="shared" si="42"/>
        <v>170.625</v>
      </c>
      <c r="Q104" s="126">
        <v>1.3</v>
      </c>
      <c r="R104" s="65">
        <v>0</v>
      </c>
    </row>
    <row r="105" spans="1:18">
      <c r="A105" s="149" t="s">
        <v>106</v>
      </c>
      <c r="B105" s="108" t="s">
        <v>107</v>
      </c>
      <c r="C105" s="52">
        <v>11.13</v>
      </c>
      <c r="D105" s="111">
        <f t="shared" si="40"/>
        <v>83.475000000000009</v>
      </c>
      <c r="E105" s="111"/>
      <c r="F105" s="112"/>
      <c r="G105" s="114">
        <f t="shared" si="41"/>
        <v>83.475000000000009</v>
      </c>
      <c r="H105" s="160">
        <f t="shared" si="43"/>
        <v>290.82690000000002</v>
      </c>
      <c r="I105" s="160">
        <f t="shared" si="48"/>
        <v>271.29375000000005</v>
      </c>
      <c r="J105" s="160">
        <f t="shared" si="44"/>
        <v>238.73850000000004</v>
      </c>
      <c r="K105" s="160">
        <f t="shared" si="45"/>
        <v>227.88675000000003</v>
      </c>
      <c r="L105" s="160">
        <f t="shared" si="46"/>
        <v>217.03500000000003</v>
      </c>
      <c r="M105" s="160">
        <f t="shared" si="47"/>
        <v>206.18325000000004</v>
      </c>
      <c r="N105" s="160"/>
      <c r="O105" s="172">
        <f>G105*1.9*Q105</f>
        <v>206.18325000000004</v>
      </c>
      <c r="P105" s="180">
        <f t="shared" si="42"/>
        <v>271.29375000000005</v>
      </c>
      <c r="Q105" s="126">
        <v>1.3</v>
      </c>
      <c r="R105" s="65">
        <v>0</v>
      </c>
    </row>
    <row r="106" spans="1:18">
      <c r="A106" s="149" t="s">
        <v>108</v>
      </c>
      <c r="B106" s="108" t="s">
        <v>109</v>
      </c>
      <c r="C106" s="52">
        <v>19.510000000000002</v>
      </c>
      <c r="D106" s="111">
        <f t="shared" si="40"/>
        <v>146.32500000000002</v>
      </c>
      <c r="E106" s="111"/>
      <c r="F106" s="112"/>
      <c r="G106" s="114">
        <f>D106</f>
        <v>146.32500000000002</v>
      </c>
      <c r="H106" s="160">
        <f>G106*3*Q106</f>
        <v>570.66750000000002</v>
      </c>
      <c r="I106" s="160">
        <f>G106*2.69*Q106</f>
        <v>511.69852500000007</v>
      </c>
      <c r="J106" s="160">
        <f>G106*2.4*Q106</f>
        <v>456.53400000000005</v>
      </c>
      <c r="K106" s="160">
        <f>G106*2.3*Q106</f>
        <v>437.51175000000001</v>
      </c>
      <c r="L106" s="160">
        <f>G106*2.2*Q106</f>
        <v>418.48950000000013</v>
      </c>
      <c r="M106" s="160">
        <f>G106*2.1*Q106</f>
        <v>399.46725000000004</v>
      </c>
      <c r="N106" s="160"/>
      <c r="O106" s="172">
        <f>G106*2*Q106</f>
        <v>380.44500000000005</v>
      </c>
      <c r="P106" s="180">
        <f t="shared" si="42"/>
        <v>511.69852500000007</v>
      </c>
      <c r="Q106" s="126">
        <v>1.3</v>
      </c>
      <c r="R106" s="65">
        <v>0</v>
      </c>
    </row>
    <row r="107" spans="1:18">
      <c r="A107" s="149" t="s">
        <v>110</v>
      </c>
      <c r="B107" s="108" t="s">
        <v>111</v>
      </c>
      <c r="C107" s="52">
        <v>8.43</v>
      </c>
      <c r="D107" s="111">
        <f t="shared" si="40"/>
        <v>63.224999999999994</v>
      </c>
      <c r="E107" s="111"/>
      <c r="F107" s="112"/>
      <c r="G107" s="114">
        <f t="shared" ref="G107" si="49">SUM(D107:F107)</f>
        <v>63.224999999999994</v>
      </c>
      <c r="H107" s="160">
        <f>G107*2.66*Q107</f>
        <v>218.63204999999999</v>
      </c>
      <c r="I107" s="160">
        <f t="shared" ref="I107" si="50">G107*2.5*Q107</f>
        <v>205.48125000000002</v>
      </c>
      <c r="J107" s="160">
        <f t="shared" ref="J107" si="51">G107*2.2*Q107</f>
        <v>180.8235</v>
      </c>
      <c r="K107" s="160">
        <f t="shared" ref="K107" si="52">G107*2.1*Q107</f>
        <v>172.60424999999998</v>
      </c>
      <c r="L107" s="160">
        <f t="shared" ref="L107" si="53">G107*2*Q107</f>
        <v>164.38499999999999</v>
      </c>
      <c r="M107" s="160">
        <f t="shared" ref="M107" si="54">G107*1.9*Q107</f>
        <v>156.16574999999997</v>
      </c>
      <c r="N107" s="160"/>
      <c r="O107" s="172">
        <f>G107*1.9*Q107</f>
        <v>156.16574999999997</v>
      </c>
      <c r="P107" s="180">
        <f t="shared" si="42"/>
        <v>205.48125000000002</v>
      </c>
      <c r="Q107" s="126">
        <v>1.3</v>
      </c>
      <c r="R107" s="65">
        <v>0</v>
      </c>
    </row>
    <row r="108" spans="1:18">
      <c r="A108" s="149" t="s">
        <v>112</v>
      </c>
      <c r="B108" s="108" t="s">
        <v>113</v>
      </c>
      <c r="C108" s="52">
        <v>19.510000000000002</v>
      </c>
      <c r="D108" s="111">
        <f t="shared" si="40"/>
        <v>146.32500000000002</v>
      </c>
      <c r="E108" s="111"/>
      <c r="F108" s="112"/>
      <c r="G108" s="114">
        <f t="shared" si="41"/>
        <v>146.32500000000002</v>
      </c>
      <c r="H108" s="160">
        <v>199</v>
      </c>
      <c r="I108" s="160"/>
      <c r="J108" s="160"/>
      <c r="K108" s="160"/>
      <c r="L108" s="160"/>
      <c r="M108" s="160"/>
      <c r="N108" s="160"/>
      <c r="O108" s="172">
        <v>167</v>
      </c>
      <c r="P108" s="180">
        <v>199</v>
      </c>
      <c r="Q108" s="126">
        <v>1.3</v>
      </c>
      <c r="R108" s="65">
        <v>0</v>
      </c>
    </row>
    <row r="109" spans="1:18">
      <c r="A109" s="149" t="s">
        <v>114</v>
      </c>
      <c r="B109" s="108" t="s">
        <v>115</v>
      </c>
      <c r="C109" s="66">
        <v>15.01</v>
      </c>
      <c r="D109" s="111">
        <f>(C109*7.5)</f>
        <v>112.575</v>
      </c>
      <c r="E109" s="111"/>
      <c r="F109" s="112"/>
      <c r="G109" s="114">
        <f>SUM(D109:F109)</f>
        <v>112.575</v>
      </c>
      <c r="H109" s="160">
        <f>G109*2.4*Q109</f>
        <v>351.23400000000004</v>
      </c>
      <c r="I109" s="160">
        <f>G109*2.2*Q109</f>
        <v>321.96450000000004</v>
      </c>
      <c r="J109" s="160">
        <f>G109*2*Q109</f>
        <v>292.69499999999999</v>
      </c>
      <c r="K109" s="160">
        <f>G109*1.95*Q109</f>
        <v>285.37762500000002</v>
      </c>
      <c r="L109" s="160">
        <f>G109*1.85*Q109</f>
        <v>270.74287500000003</v>
      </c>
      <c r="M109" s="160">
        <f>G109*1.75*Q109</f>
        <v>256.10812500000003</v>
      </c>
      <c r="N109" s="160"/>
      <c r="O109" s="172">
        <f>G109*1.75*Q109</f>
        <v>256.10812500000003</v>
      </c>
      <c r="P109" s="180">
        <f t="shared" si="42"/>
        <v>321.96450000000004</v>
      </c>
      <c r="Q109" s="126">
        <v>1.3</v>
      </c>
      <c r="R109" s="65">
        <v>0</v>
      </c>
    </row>
    <row r="110" spans="1:18">
      <c r="A110" s="149" t="s">
        <v>116</v>
      </c>
      <c r="B110" s="108" t="s">
        <v>117</v>
      </c>
      <c r="C110" s="52">
        <v>3.87</v>
      </c>
      <c r="D110" s="111">
        <f t="shared" ref="D110:D115" si="55">(C110*7.5)</f>
        <v>29.025000000000002</v>
      </c>
      <c r="E110" s="111"/>
      <c r="F110" s="112"/>
      <c r="G110" s="114">
        <f t="shared" ref="G110:G113" si="56">SUM(D110:F110)</f>
        <v>29.025000000000002</v>
      </c>
      <c r="H110" s="160">
        <f>G110*2.68*Q110</f>
        <v>101.12310000000001</v>
      </c>
      <c r="I110" s="160">
        <f>G110*2.5*Q110</f>
        <v>94.331249999999997</v>
      </c>
      <c r="J110" s="160">
        <f>G110*2.2*Q110</f>
        <v>83.011500000000012</v>
      </c>
      <c r="K110" s="160">
        <f>G110*2.1*Q110</f>
        <v>79.238250000000008</v>
      </c>
      <c r="L110" s="160">
        <f>G110*2*Q110</f>
        <v>75.465000000000003</v>
      </c>
      <c r="M110" s="160">
        <f>G110*1.9*Q110</f>
        <v>71.691749999999999</v>
      </c>
      <c r="N110" s="160"/>
      <c r="O110" s="172">
        <f>G110*1.9*Q110</f>
        <v>71.691749999999999</v>
      </c>
      <c r="P110" s="180">
        <f t="shared" si="42"/>
        <v>94.331249999999997</v>
      </c>
      <c r="Q110" s="126">
        <v>1.3</v>
      </c>
      <c r="R110" s="65">
        <v>0</v>
      </c>
    </row>
    <row r="111" spans="1:18">
      <c r="A111" s="149" t="s">
        <v>118</v>
      </c>
      <c r="B111" s="108" t="s">
        <v>119</v>
      </c>
      <c r="C111" s="52">
        <v>4.97</v>
      </c>
      <c r="D111" s="111">
        <f t="shared" si="55"/>
        <v>37.274999999999999</v>
      </c>
      <c r="E111" s="111"/>
      <c r="F111" s="112"/>
      <c r="G111" s="114">
        <f t="shared" si="56"/>
        <v>37.274999999999999</v>
      </c>
      <c r="H111" s="160">
        <f t="shared" ref="H111:H113" si="57">G111*2.68*Q111</f>
        <v>129.86610000000002</v>
      </c>
      <c r="I111" s="160">
        <f>G111*2.48*Q111</f>
        <v>120.1746</v>
      </c>
      <c r="J111" s="160">
        <f t="shared" ref="J111:J115" si="58">G111*2.2*Q111</f>
        <v>106.60650000000001</v>
      </c>
      <c r="K111" s="160">
        <f t="shared" ref="K111:K115" si="59">G111*2.1*Q111</f>
        <v>101.76075</v>
      </c>
      <c r="L111" s="160">
        <f t="shared" ref="L111:L115" si="60">G111*2*Q111</f>
        <v>96.915000000000006</v>
      </c>
      <c r="M111" s="160">
        <f t="shared" ref="M111" si="61">G111*1.9*Q111</f>
        <v>92.069249999999997</v>
      </c>
      <c r="N111" s="160"/>
      <c r="O111" s="172">
        <f>G111*1.9*Q111</f>
        <v>92.069249999999997</v>
      </c>
      <c r="P111" s="180">
        <f t="shared" si="42"/>
        <v>120.1746</v>
      </c>
      <c r="Q111" s="126">
        <v>1.3</v>
      </c>
      <c r="R111" s="65">
        <v>0</v>
      </c>
    </row>
    <row r="112" spans="1:18">
      <c r="A112" s="149" t="s">
        <v>120</v>
      </c>
      <c r="B112" s="108" t="s">
        <v>121</v>
      </c>
      <c r="C112" s="62">
        <v>7</v>
      </c>
      <c r="D112" s="111">
        <f t="shared" si="55"/>
        <v>52.5</v>
      </c>
      <c r="E112" s="111"/>
      <c r="F112" s="112"/>
      <c r="G112" s="114">
        <f t="shared" si="56"/>
        <v>52.5</v>
      </c>
      <c r="H112" s="160">
        <f t="shared" si="57"/>
        <v>182.91000000000003</v>
      </c>
      <c r="I112" s="160">
        <f t="shared" ref="I112:I115" si="62">G112*2.5*Q112</f>
        <v>170.625</v>
      </c>
      <c r="J112" s="160">
        <f t="shared" si="58"/>
        <v>150.15000000000003</v>
      </c>
      <c r="K112" s="160">
        <f t="shared" si="59"/>
        <v>143.32500000000002</v>
      </c>
      <c r="L112" s="160">
        <f t="shared" si="60"/>
        <v>136.5</v>
      </c>
      <c r="M112" s="160">
        <f>G112*1.87*Q112</f>
        <v>127.62750000000003</v>
      </c>
      <c r="N112" s="160"/>
      <c r="O112" s="172">
        <f>G112*1.7*Q112</f>
        <v>116.02500000000001</v>
      </c>
      <c r="P112" s="180">
        <f t="shared" si="42"/>
        <v>170.625</v>
      </c>
      <c r="Q112" s="126">
        <v>1.3</v>
      </c>
      <c r="R112" s="65">
        <v>0</v>
      </c>
    </row>
    <row r="113" spans="1:18">
      <c r="A113" s="149" t="s">
        <v>122</v>
      </c>
      <c r="B113" s="108" t="s">
        <v>123</v>
      </c>
      <c r="C113" s="52">
        <v>11.13</v>
      </c>
      <c r="D113" s="111">
        <f t="shared" si="55"/>
        <v>83.475000000000009</v>
      </c>
      <c r="E113" s="111"/>
      <c r="F113" s="112"/>
      <c r="G113" s="114">
        <f t="shared" si="56"/>
        <v>83.475000000000009</v>
      </c>
      <c r="H113" s="160">
        <f t="shared" si="57"/>
        <v>290.82690000000002</v>
      </c>
      <c r="I113" s="160">
        <f t="shared" si="62"/>
        <v>271.29375000000005</v>
      </c>
      <c r="J113" s="160">
        <f t="shared" si="58"/>
        <v>238.73850000000004</v>
      </c>
      <c r="K113" s="160">
        <f t="shared" si="59"/>
        <v>227.88675000000003</v>
      </c>
      <c r="L113" s="160">
        <f t="shared" si="60"/>
        <v>217.03500000000003</v>
      </c>
      <c r="M113" s="160">
        <f t="shared" ref="M113:M115" si="63">G113*1.9*Q113</f>
        <v>206.18325000000004</v>
      </c>
      <c r="N113" s="160"/>
      <c r="O113" s="172">
        <f>G113*1.9*Q113</f>
        <v>206.18325000000004</v>
      </c>
      <c r="P113" s="180">
        <f t="shared" si="42"/>
        <v>271.29375000000005</v>
      </c>
      <c r="Q113" s="126">
        <v>1.3</v>
      </c>
      <c r="R113" s="65">
        <v>0</v>
      </c>
    </row>
    <row r="114" spans="1:18">
      <c r="A114" s="149" t="s">
        <v>124</v>
      </c>
      <c r="B114" s="108" t="s">
        <v>125</v>
      </c>
      <c r="C114" s="52">
        <v>19.510000000000002</v>
      </c>
      <c r="D114" s="111">
        <f t="shared" si="55"/>
        <v>146.32500000000002</v>
      </c>
      <c r="E114" s="111"/>
      <c r="F114" s="112"/>
      <c r="G114" s="114">
        <f>D114</f>
        <v>146.32500000000002</v>
      </c>
      <c r="H114" s="160">
        <f>G114*3*Q114</f>
        <v>570.66750000000002</v>
      </c>
      <c r="I114" s="160">
        <f>G114*2.69*Q114</f>
        <v>511.69852500000007</v>
      </c>
      <c r="J114" s="160">
        <f>G114*2.4*Q114</f>
        <v>456.53400000000005</v>
      </c>
      <c r="K114" s="160">
        <f>G114*2.3*Q114</f>
        <v>437.51175000000001</v>
      </c>
      <c r="L114" s="160">
        <f>G114*2.2*Q114</f>
        <v>418.48950000000013</v>
      </c>
      <c r="M114" s="160">
        <f>G114*2.1*Q114</f>
        <v>399.46725000000004</v>
      </c>
      <c r="N114" s="160"/>
      <c r="O114" s="172">
        <f>G114*2*Q114</f>
        <v>380.44500000000005</v>
      </c>
      <c r="P114" s="180">
        <f t="shared" si="42"/>
        <v>511.69852500000007</v>
      </c>
      <c r="Q114" s="126">
        <v>1.3</v>
      </c>
      <c r="R114" s="65">
        <v>0</v>
      </c>
    </row>
    <row r="115" spans="1:18">
      <c r="A115" s="149" t="s">
        <v>126</v>
      </c>
      <c r="B115" s="108" t="s">
        <v>127</v>
      </c>
      <c r="C115" s="52">
        <v>8.26</v>
      </c>
      <c r="D115" s="111">
        <f t="shared" si="55"/>
        <v>61.949999999999996</v>
      </c>
      <c r="E115" s="111"/>
      <c r="F115" s="112"/>
      <c r="G115" s="114">
        <f t="shared" ref="G115" si="64">SUM(D115:F115)</f>
        <v>61.949999999999996</v>
      </c>
      <c r="H115" s="160">
        <f>G115*2.66*Q115</f>
        <v>214.22310000000002</v>
      </c>
      <c r="I115" s="160">
        <f t="shared" si="62"/>
        <v>201.33750000000001</v>
      </c>
      <c r="J115" s="160">
        <f t="shared" si="58"/>
        <v>177.17699999999999</v>
      </c>
      <c r="K115" s="160">
        <f t="shared" si="59"/>
        <v>169.12350000000001</v>
      </c>
      <c r="L115" s="160">
        <f t="shared" si="60"/>
        <v>161.07</v>
      </c>
      <c r="M115" s="160">
        <f t="shared" si="63"/>
        <v>153.01649999999998</v>
      </c>
      <c r="N115" s="160"/>
      <c r="O115" s="172">
        <f>G115*1.9*Q115</f>
        <v>153.01649999999998</v>
      </c>
      <c r="P115" s="180">
        <f t="shared" si="42"/>
        <v>201.33750000000001</v>
      </c>
      <c r="Q115" s="126">
        <v>1.3</v>
      </c>
      <c r="R115" s="65">
        <v>0</v>
      </c>
    </row>
    <row r="116" spans="1:18">
      <c r="A116" s="149" t="s">
        <v>128</v>
      </c>
      <c r="B116" s="108" t="s">
        <v>129</v>
      </c>
      <c r="C116" s="52">
        <v>15.01</v>
      </c>
      <c r="D116" s="111">
        <f>(C116*7.5)</f>
        <v>112.575</v>
      </c>
      <c r="E116" s="111"/>
      <c r="F116" s="112"/>
      <c r="G116" s="114">
        <f>SUM(D116:F116)</f>
        <v>112.575</v>
      </c>
      <c r="H116" s="160">
        <f>G116*2.4*Q116</f>
        <v>351.23400000000004</v>
      </c>
      <c r="I116" s="160">
        <f>G116*2.2*Q116</f>
        <v>321.96450000000004</v>
      </c>
      <c r="J116" s="160">
        <f>G116*2*Q116</f>
        <v>292.69499999999999</v>
      </c>
      <c r="K116" s="160">
        <f>G116*1.95*Q116</f>
        <v>285.37762500000002</v>
      </c>
      <c r="L116" s="160">
        <f>G116*1.85*Q116</f>
        <v>270.74287500000003</v>
      </c>
      <c r="M116" s="160">
        <f>G116*1.75*Q116</f>
        <v>256.10812500000003</v>
      </c>
      <c r="N116" s="160"/>
      <c r="O116" s="172">
        <f>G116*1.75*Q116</f>
        <v>256.10812500000003</v>
      </c>
      <c r="P116" s="180">
        <f t="shared" si="42"/>
        <v>321.96450000000004</v>
      </c>
      <c r="Q116" s="126">
        <v>1.3</v>
      </c>
      <c r="R116" s="65">
        <v>0</v>
      </c>
    </row>
    <row r="117" spans="1:18">
      <c r="A117" s="149" t="s">
        <v>130</v>
      </c>
      <c r="B117" s="108" t="s">
        <v>131</v>
      </c>
      <c r="C117" s="62">
        <v>3.87</v>
      </c>
      <c r="D117" s="111">
        <f t="shared" ref="D117:D122" si="65">(C117*7.5)</f>
        <v>29.025000000000002</v>
      </c>
      <c r="E117" s="111"/>
      <c r="F117" s="112"/>
      <c r="G117" s="114">
        <f t="shared" ref="G117:G120" si="66">SUM(D117:F117)</f>
        <v>29.025000000000002</v>
      </c>
      <c r="H117" s="160">
        <f>G117*2.68*Q117</f>
        <v>101.12310000000001</v>
      </c>
      <c r="I117" s="160">
        <f>G117*2.5*Q117</f>
        <v>94.331249999999997</v>
      </c>
      <c r="J117" s="160">
        <f>G117*2.2*Q117</f>
        <v>83.011500000000012</v>
      </c>
      <c r="K117" s="160">
        <f>G117*2.1*Q117</f>
        <v>79.238250000000008</v>
      </c>
      <c r="L117" s="160">
        <f>G117*2*Q117</f>
        <v>75.465000000000003</v>
      </c>
      <c r="M117" s="160">
        <f>G117*1.9*Q117</f>
        <v>71.691749999999999</v>
      </c>
      <c r="N117" s="160"/>
      <c r="O117" s="172">
        <f>G117*1.9*Q117</f>
        <v>71.691749999999999</v>
      </c>
      <c r="P117" s="180">
        <f t="shared" si="42"/>
        <v>94.331249999999997</v>
      </c>
      <c r="Q117" s="126">
        <v>1.3</v>
      </c>
      <c r="R117" s="65">
        <v>0</v>
      </c>
    </row>
    <row r="118" spans="1:18">
      <c r="A118" s="149" t="s">
        <v>132</v>
      </c>
      <c r="B118" s="108" t="s">
        <v>133</v>
      </c>
      <c r="C118" s="52">
        <v>4.97</v>
      </c>
      <c r="D118" s="111">
        <f t="shared" si="65"/>
        <v>37.274999999999999</v>
      </c>
      <c r="E118" s="111"/>
      <c r="F118" s="112"/>
      <c r="G118" s="114">
        <f t="shared" si="66"/>
        <v>37.274999999999999</v>
      </c>
      <c r="H118" s="160">
        <f t="shared" ref="H118:H120" si="67">G118*2.68*Q118</f>
        <v>129.86610000000002</v>
      </c>
      <c r="I118" s="160">
        <f>G118*2.48*Q118</f>
        <v>120.1746</v>
      </c>
      <c r="J118" s="160">
        <f t="shared" ref="J118:J122" si="68">G118*2.2*Q118</f>
        <v>106.60650000000001</v>
      </c>
      <c r="K118" s="160">
        <f t="shared" ref="K118:K122" si="69">G118*2.1*Q118</f>
        <v>101.76075</v>
      </c>
      <c r="L118" s="160">
        <f t="shared" ref="L118:L122" si="70">G118*2*Q118</f>
        <v>96.915000000000006</v>
      </c>
      <c r="M118" s="160">
        <f t="shared" ref="M118" si="71">G118*1.9*Q118</f>
        <v>92.069249999999997</v>
      </c>
      <c r="N118" s="160"/>
      <c r="O118" s="172">
        <f>G118*1.9*Q118</f>
        <v>92.069249999999997</v>
      </c>
      <c r="P118" s="180">
        <f t="shared" si="42"/>
        <v>120.1746</v>
      </c>
      <c r="Q118" s="126">
        <v>1.3</v>
      </c>
      <c r="R118" s="65">
        <v>0</v>
      </c>
    </row>
    <row r="119" spans="1:18">
      <c r="A119" s="149" t="s">
        <v>134</v>
      </c>
      <c r="B119" s="108" t="s">
        <v>135</v>
      </c>
      <c r="C119" s="52">
        <v>7</v>
      </c>
      <c r="D119" s="111">
        <f t="shared" si="65"/>
        <v>52.5</v>
      </c>
      <c r="E119" s="111"/>
      <c r="F119" s="112"/>
      <c r="G119" s="114">
        <f t="shared" si="66"/>
        <v>52.5</v>
      </c>
      <c r="H119" s="160">
        <f t="shared" si="67"/>
        <v>182.91000000000003</v>
      </c>
      <c r="I119" s="160">
        <f t="shared" ref="I119:I122" si="72">G119*2.5*Q119</f>
        <v>170.625</v>
      </c>
      <c r="J119" s="160">
        <f t="shared" si="68"/>
        <v>150.15000000000003</v>
      </c>
      <c r="K119" s="160">
        <f t="shared" si="69"/>
        <v>143.32500000000002</v>
      </c>
      <c r="L119" s="160">
        <f t="shared" si="70"/>
        <v>136.5</v>
      </c>
      <c r="M119" s="160">
        <f>G119*1.87*Q119</f>
        <v>127.62750000000003</v>
      </c>
      <c r="N119" s="160"/>
      <c r="O119" s="172">
        <f>G119*1.7*Q119</f>
        <v>116.02500000000001</v>
      </c>
      <c r="P119" s="180">
        <f t="shared" si="42"/>
        <v>170.625</v>
      </c>
      <c r="Q119" s="126">
        <v>1.3</v>
      </c>
      <c r="R119" s="65">
        <v>0</v>
      </c>
    </row>
    <row r="120" spans="1:18">
      <c r="A120" s="149" t="s">
        <v>136</v>
      </c>
      <c r="B120" s="108" t="s">
        <v>137</v>
      </c>
      <c r="C120" s="52">
        <v>11.13</v>
      </c>
      <c r="D120" s="111">
        <f t="shared" si="65"/>
        <v>83.475000000000009</v>
      </c>
      <c r="E120" s="111"/>
      <c r="F120" s="112"/>
      <c r="G120" s="114">
        <f t="shared" si="66"/>
        <v>83.475000000000009</v>
      </c>
      <c r="H120" s="160">
        <f t="shared" si="67"/>
        <v>290.82690000000002</v>
      </c>
      <c r="I120" s="160">
        <f t="shared" si="72"/>
        <v>271.29375000000005</v>
      </c>
      <c r="J120" s="160">
        <f t="shared" si="68"/>
        <v>238.73850000000004</v>
      </c>
      <c r="K120" s="160">
        <f t="shared" si="69"/>
        <v>227.88675000000003</v>
      </c>
      <c r="L120" s="160">
        <f t="shared" si="70"/>
        <v>217.03500000000003</v>
      </c>
      <c r="M120" s="160">
        <f t="shared" ref="M120:M122" si="73">G120*1.9*Q120</f>
        <v>206.18325000000004</v>
      </c>
      <c r="N120" s="160"/>
      <c r="O120" s="172">
        <f>G120*1.9*Q120</f>
        <v>206.18325000000004</v>
      </c>
      <c r="P120" s="180">
        <f t="shared" si="42"/>
        <v>271.29375000000005</v>
      </c>
      <c r="Q120" s="126">
        <v>1.3</v>
      </c>
      <c r="R120" s="65">
        <v>0</v>
      </c>
    </row>
    <row r="121" spans="1:18">
      <c r="A121" s="149" t="s">
        <v>138</v>
      </c>
      <c r="B121" s="108" t="s">
        <v>139</v>
      </c>
      <c r="C121" s="52">
        <v>19.510000000000002</v>
      </c>
      <c r="D121" s="111">
        <f t="shared" si="65"/>
        <v>146.32500000000002</v>
      </c>
      <c r="E121" s="111"/>
      <c r="F121" s="112"/>
      <c r="G121" s="114">
        <f>D121</f>
        <v>146.32500000000002</v>
      </c>
      <c r="H121" s="160">
        <f>G121*3*Q121</f>
        <v>570.66750000000002</v>
      </c>
      <c r="I121" s="160">
        <f>G121*2.69*Q121</f>
        <v>511.69852500000007</v>
      </c>
      <c r="J121" s="160">
        <f>G121*2.4*Q121</f>
        <v>456.53400000000005</v>
      </c>
      <c r="K121" s="160">
        <f>G121*2.3*Q121</f>
        <v>437.51175000000001</v>
      </c>
      <c r="L121" s="160">
        <f>G121*2.2*Q121</f>
        <v>418.48950000000013</v>
      </c>
      <c r="M121" s="160">
        <f>G121*2.1*Q121</f>
        <v>399.46725000000004</v>
      </c>
      <c r="N121" s="160"/>
      <c r="O121" s="172">
        <f>G121*2*Q121</f>
        <v>380.44500000000005</v>
      </c>
      <c r="P121" s="180">
        <f t="shared" si="42"/>
        <v>511.69852500000007</v>
      </c>
      <c r="Q121" s="126">
        <v>1.3</v>
      </c>
      <c r="R121" s="65">
        <v>0</v>
      </c>
    </row>
    <row r="122" spans="1:18">
      <c r="A122" s="149" t="s">
        <v>140</v>
      </c>
      <c r="B122" s="108" t="s">
        <v>141</v>
      </c>
      <c r="C122" s="52">
        <v>8.26</v>
      </c>
      <c r="D122" s="111">
        <f t="shared" si="65"/>
        <v>61.949999999999996</v>
      </c>
      <c r="E122" s="111"/>
      <c r="F122" s="112"/>
      <c r="G122" s="114">
        <f t="shared" ref="G122" si="74">SUM(D122:F122)</f>
        <v>61.949999999999996</v>
      </c>
      <c r="H122" s="160">
        <f>G122*2.66*Q122</f>
        <v>214.22310000000002</v>
      </c>
      <c r="I122" s="160">
        <f t="shared" si="72"/>
        <v>201.33750000000001</v>
      </c>
      <c r="J122" s="160">
        <f t="shared" si="68"/>
        <v>177.17699999999999</v>
      </c>
      <c r="K122" s="160">
        <f t="shared" si="69"/>
        <v>169.12350000000001</v>
      </c>
      <c r="L122" s="160">
        <f t="shared" si="70"/>
        <v>161.07</v>
      </c>
      <c r="M122" s="160">
        <f t="shared" si="73"/>
        <v>153.01649999999998</v>
      </c>
      <c r="N122" s="160"/>
      <c r="O122" s="172">
        <f>G122*1.9*Q122</f>
        <v>153.01649999999998</v>
      </c>
      <c r="P122" s="180">
        <f t="shared" si="42"/>
        <v>201.33750000000001</v>
      </c>
      <c r="Q122" s="126">
        <v>1.3</v>
      </c>
      <c r="R122" s="65">
        <v>0</v>
      </c>
    </row>
    <row r="123" spans="1:18">
      <c r="A123" s="148" t="s">
        <v>142</v>
      </c>
      <c r="B123" s="101" t="s">
        <v>143</v>
      </c>
      <c r="C123" s="62">
        <v>14.43</v>
      </c>
      <c r="D123" s="111">
        <f>(C123*7.5)</f>
        <v>108.22499999999999</v>
      </c>
      <c r="E123" s="111"/>
      <c r="F123" s="112"/>
      <c r="G123" s="114">
        <f>SUM(D123:F123)</f>
        <v>108.22499999999999</v>
      </c>
      <c r="H123" s="160">
        <f>G123*2.4*Q123</f>
        <v>337.66199999999998</v>
      </c>
      <c r="I123" s="160">
        <f>G123*2.2*Q123</f>
        <v>309.52350000000001</v>
      </c>
      <c r="J123" s="160">
        <f>G123*2*Q123</f>
        <v>281.38499999999999</v>
      </c>
      <c r="K123" s="160">
        <v>299.5</v>
      </c>
      <c r="L123" s="160">
        <f>G123*1.85*Q123</f>
        <v>260.28112500000003</v>
      </c>
      <c r="M123" s="160">
        <f>G123*1.75*Q123</f>
        <v>246.21187499999999</v>
      </c>
      <c r="N123" s="160"/>
      <c r="O123" s="172">
        <f>G123*1.75*Q123</f>
        <v>246.21187499999999</v>
      </c>
      <c r="P123" s="180">
        <f t="shared" si="42"/>
        <v>309.52350000000001</v>
      </c>
      <c r="Q123" s="126">
        <v>1.3</v>
      </c>
      <c r="R123" s="65">
        <v>0</v>
      </c>
    </row>
    <row r="124" spans="1:18">
      <c r="A124" s="148" t="s">
        <v>144</v>
      </c>
      <c r="B124" s="101" t="s">
        <v>145</v>
      </c>
      <c r="C124" s="62">
        <v>3.87</v>
      </c>
      <c r="D124" s="111">
        <f t="shared" ref="D124:D129" si="75">(C124*7.5)</f>
        <v>29.025000000000002</v>
      </c>
      <c r="E124" s="111"/>
      <c r="F124" s="112"/>
      <c r="G124" s="114">
        <f t="shared" ref="G124:G127" si="76">SUM(D124:F124)</f>
        <v>29.025000000000002</v>
      </c>
      <c r="H124" s="160">
        <f>G124*2.68*Q124</f>
        <v>101.12310000000001</v>
      </c>
      <c r="I124" s="160">
        <f>G124*2.5*Q124</f>
        <v>94.331249999999997</v>
      </c>
      <c r="J124" s="160">
        <f>G124*2.2*Q124</f>
        <v>83.011500000000012</v>
      </c>
      <c r="K124" s="160">
        <f>G124*2.1*Q124</f>
        <v>79.238250000000008</v>
      </c>
      <c r="L124" s="160">
        <f>G124*2*Q124</f>
        <v>75.465000000000003</v>
      </c>
      <c r="M124" s="160">
        <f>G124*1.9*Q124</f>
        <v>71.691749999999999</v>
      </c>
      <c r="N124" s="160"/>
      <c r="O124" s="172">
        <f>G124*1.9*Q124</f>
        <v>71.691749999999999</v>
      </c>
      <c r="P124" s="180">
        <f t="shared" si="42"/>
        <v>94.331249999999997</v>
      </c>
      <c r="Q124" s="126">
        <v>1.3</v>
      </c>
      <c r="R124" s="65">
        <v>0</v>
      </c>
    </row>
    <row r="125" spans="1:18">
      <c r="A125" s="148" t="s">
        <v>146</v>
      </c>
      <c r="B125" s="101" t="s">
        <v>147</v>
      </c>
      <c r="C125" s="62">
        <v>4.97</v>
      </c>
      <c r="D125" s="111">
        <f t="shared" si="75"/>
        <v>37.274999999999999</v>
      </c>
      <c r="E125" s="111"/>
      <c r="F125" s="112"/>
      <c r="G125" s="114">
        <f t="shared" si="76"/>
        <v>37.274999999999999</v>
      </c>
      <c r="H125" s="160">
        <f t="shared" ref="H125:H127" si="77">G125*2.68*Q125</f>
        <v>129.86610000000002</v>
      </c>
      <c r="I125" s="160">
        <f>G125*2.48*Q125</f>
        <v>120.1746</v>
      </c>
      <c r="J125" s="160">
        <f t="shared" ref="J125:J129" si="78">G125*2.2*Q125</f>
        <v>106.60650000000001</v>
      </c>
      <c r="K125" s="160">
        <f t="shared" ref="K125:K129" si="79">G125*2.1*Q125</f>
        <v>101.76075</v>
      </c>
      <c r="L125" s="160">
        <f t="shared" ref="L125:L129" si="80">G125*2*Q125</f>
        <v>96.915000000000006</v>
      </c>
      <c r="M125" s="160">
        <f t="shared" ref="M125" si="81">G125*1.9*Q125</f>
        <v>92.069249999999997</v>
      </c>
      <c r="N125" s="160"/>
      <c r="O125" s="172">
        <f>G125*1.9*Q125</f>
        <v>92.069249999999997</v>
      </c>
      <c r="P125" s="180">
        <f t="shared" si="42"/>
        <v>120.1746</v>
      </c>
      <c r="Q125" s="126">
        <v>1.3</v>
      </c>
      <c r="R125" s="65">
        <v>0</v>
      </c>
    </row>
    <row r="126" spans="1:18">
      <c r="A126" s="148" t="s">
        <v>148</v>
      </c>
      <c r="B126" s="101" t="s">
        <v>149</v>
      </c>
      <c r="C126" s="62">
        <v>7</v>
      </c>
      <c r="D126" s="111">
        <f t="shared" si="75"/>
        <v>52.5</v>
      </c>
      <c r="E126" s="111"/>
      <c r="F126" s="112"/>
      <c r="G126" s="114">
        <f t="shared" si="76"/>
        <v>52.5</v>
      </c>
      <c r="H126" s="160">
        <f t="shared" si="77"/>
        <v>182.91000000000003</v>
      </c>
      <c r="I126" s="160">
        <f t="shared" ref="I126:I129" si="82">G126*2.5*Q126</f>
        <v>170.625</v>
      </c>
      <c r="J126" s="160">
        <f t="shared" si="78"/>
        <v>150.15000000000003</v>
      </c>
      <c r="K126" s="160">
        <f t="shared" si="79"/>
        <v>143.32500000000002</v>
      </c>
      <c r="L126" s="160">
        <f t="shared" si="80"/>
        <v>136.5</v>
      </c>
      <c r="M126" s="160">
        <f>G126*1.87*Q126</f>
        <v>127.62750000000003</v>
      </c>
      <c r="N126" s="160"/>
      <c r="O126" s="172">
        <f>G126*1.7*Q126</f>
        <v>116.02500000000001</v>
      </c>
      <c r="P126" s="180">
        <f t="shared" si="42"/>
        <v>170.625</v>
      </c>
      <c r="Q126" s="126">
        <v>1.3</v>
      </c>
      <c r="R126" s="65">
        <v>0</v>
      </c>
    </row>
    <row r="127" spans="1:18">
      <c r="A127" s="148" t="s">
        <v>150</v>
      </c>
      <c r="B127" s="101" t="s">
        <v>151</v>
      </c>
      <c r="C127" s="62">
        <v>11.13</v>
      </c>
      <c r="D127" s="111">
        <f t="shared" si="75"/>
        <v>83.475000000000009</v>
      </c>
      <c r="E127" s="111"/>
      <c r="F127" s="112"/>
      <c r="G127" s="114">
        <f t="shared" si="76"/>
        <v>83.475000000000009</v>
      </c>
      <c r="H127" s="160">
        <f t="shared" si="77"/>
        <v>290.82690000000002</v>
      </c>
      <c r="I127" s="160">
        <f t="shared" si="82"/>
        <v>271.29375000000005</v>
      </c>
      <c r="J127" s="160">
        <f t="shared" si="78"/>
        <v>238.73850000000004</v>
      </c>
      <c r="K127" s="160">
        <f t="shared" si="79"/>
        <v>227.88675000000003</v>
      </c>
      <c r="L127" s="160">
        <f t="shared" si="80"/>
        <v>217.03500000000003</v>
      </c>
      <c r="M127" s="160">
        <f t="shared" ref="M127:M129" si="83">G127*1.9*Q127</f>
        <v>206.18325000000004</v>
      </c>
      <c r="N127" s="160"/>
      <c r="O127" s="172">
        <f>G127*1.9*Q127</f>
        <v>206.18325000000004</v>
      </c>
      <c r="P127" s="180">
        <f t="shared" si="42"/>
        <v>271.29375000000005</v>
      </c>
      <c r="Q127" s="126">
        <v>1.3</v>
      </c>
      <c r="R127" s="65">
        <v>0</v>
      </c>
    </row>
    <row r="128" spans="1:18">
      <c r="A128" s="148" t="s">
        <v>152</v>
      </c>
      <c r="B128" s="101" t="s">
        <v>153</v>
      </c>
      <c r="C128" s="62">
        <v>19.510000000000002</v>
      </c>
      <c r="D128" s="111">
        <f t="shared" si="75"/>
        <v>146.32500000000002</v>
      </c>
      <c r="E128" s="111"/>
      <c r="F128" s="112"/>
      <c r="G128" s="114">
        <f>D128</f>
        <v>146.32500000000002</v>
      </c>
      <c r="H128" s="160">
        <f>G128*3*Q128</f>
        <v>570.66750000000002</v>
      </c>
      <c r="I128" s="160">
        <f>G128*2.69*Q128</f>
        <v>511.69852500000007</v>
      </c>
      <c r="J128" s="160">
        <f>G128*2.4*Q128</f>
        <v>456.53400000000005</v>
      </c>
      <c r="K128" s="160">
        <f>G128*2.3*Q128</f>
        <v>437.51175000000001</v>
      </c>
      <c r="L128" s="160">
        <f>G128*2.2*Q128</f>
        <v>418.48950000000013</v>
      </c>
      <c r="M128" s="160">
        <f>G128*2.1*Q128</f>
        <v>399.46725000000004</v>
      </c>
      <c r="N128" s="160"/>
      <c r="O128" s="172">
        <f>G128*2*Q128</f>
        <v>380.44500000000005</v>
      </c>
      <c r="P128" s="180">
        <f t="shared" si="42"/>
        <v>511.69852500000007</v>
      </c>
      <c r="Q128" s="126">
        <v>1.3</v>
      </c>
      <c r="R128" s="65">
        <v>0</v>
      </c>
    </row>
    <row r="129" spans="1:18">
      <c r="A129" s="148" t="s">
        <v>154</v>
      </c>
      <c r="B129" s="101" t="s">
        <v>155</v>
      </c>
      <c r="C129" s="62">
        <v>8.26</v>
      </c>
      <c r="D129" s="111">
        <f t="shared" si="75"/>
        <v>61.949999999999996</v>
      </c>
      <c r="E129" s="111"/>
      <c r="F129" s="112"/>
      <c r="G129" s="114">
        <f t="shared" ref="G129" si="84">SUM(D129:F129)</f>
        <v>61.949999999999996</v>
      </c>
      <c r="H129" s="160">
        <f>G129*2.66*Q129</f>
        <v>214.22310000000002</v>
      </c>
      <c r="I129" s="160">
        <f t="shared" si="82"/>
        <v>201.33750000000001</v>
      </c>
      <c r="J129" s="160">
        <f t="shared" si="78"/>
        <v>177.17699999999999</v>
      </c>
      <c r="K129" s="160">
        <f t="shared" si="79"/>
        <v>169.12350000000001</v>
      </c>
      <c r="L129" s="160">
        <f t="shared" si="80"/>
        <v>161.07</v>
      </c>
      <c r="M129" s="160">
        <f t="shared" si="83"/>
        <v>153.01649999999998</v>
      </c>
      <c r="N129" s="160"/>
      <c r="O129" s="172">
        <f>G129*1.9*Q129</f>
        <v>153.01649999999998</v>
      </c>
      <c r="P129" s="180">
        <f t="shared" si="42"/>
        <v>201.33750000000001</v>
      </c>
      <c r="Q129" s="126">
        <v>1.3</v>
      </c>
      <c r="R129" s="65">
        <v>0</v>
      </c>
    </row>
    <row r="130" spans="1:18">
      <c r="A130" s="148" t="s">
        <v>156</v>
      </c>
      <c r="B130" s="101" t="s">
        <v>157</v>
      </c>
      <c r="C130" s="62">
        <v>14.43</v>
      </c>
      <c r="D130" s="111">
        <f>(C130*7.5)</f>
        <v>108.22499999999999</v>
      </c>
      <c r="E130" s="111"/>
      <c r="F130" s="112"/>
      <c r="G130" s="114">
        <f>SUM(D130:F130)</f>
        <v>108.22499999999999</v>
      </c>
      <c r="H130" s="160">
        <f>G130*2.4*Q130</f>
        <v>337.66199999999998</v>
      </c>
      <c r="I130" s="160">
        <f>G130*2.2*Q130</f>
        <v>309.52350000000001</v>
      </c>
      <c r="J130" s="160">
        <f>G130*2*Q130</f>
        <v>281.38499999999999</v>
      </c>
      <c r="K130" s="160">
        <f>G130*1.95*Q130</f>
        <v>274.35037499999999</v>
      </c>
      <c r="L130" s="160">
        <f>G130*1.85*Q130</f>
        <v>260.28112500000003</v>
      </c>
      <c r="M130" s="160">
        <f>G130*1.75*Q130</f>
        <v>246.21187499999999</v>
      </c>
      <c r="N130" s="160"/>
      <c r="O130" s="172">
        <f>G130*1.75*Q130</f>
        <v>246.21187499999999</v>
      </c>
      <c r="P130" s="180">
        <f t="shared" si="42"/>
        <v>309.52350000000001</v>
      </c>
      <c r="Q130" s="126">
        <v>1.3</v>
      </c>
      <c r="R130" s="65">
        <v>0</v>
      </c>
    </row>
    <row r="131" spans="1:18">
      <c r="A131" s="149" t="s">
        <v>158</v>
      </c>
      <c r="B131" s="108" t="s">
        <v>158</v>
      </c>
      <c r="C131" s="127">
        <v>139.62</v>
      </c>
      <c r="D131" s="111">
        <f t="shared" ref="D131:D184" si="85">(C131*7.5)</f>
        <v>1047.1500000000001</v>
      </c>
      <c r="E131" s="111">
        <f t="shared" ref="E131:E180" si="86">D131/100*12</f>
        <v>125.65800000000002</v>
      </c>
      <c r="F131" s="112">
        <f t="shared" ref="F131:F180" si="87">D131/100*5</f>
        <v>52.357500000000002</v>
      </c>
      <c r="G131" s="113">
        <f t="shared" ref="G131:G180" si="88">SUM(D131:E131)</f>
        <v>1172.808</v>
      </c>
      <c r="H131" s="160">
        <f>G131*2*Q131</f>
        <v>2580.1776</v>
      </c>
      <c r="I131" s="160">
        <f>G131*1.798*Q131</f>
        <v>2319.5796624</v>
      </c>
      <c r="J131" s="160">
        <f>G131*1.6*Q131</f>
        <v>2064.1420800000001</v>
      </c>
      <c r="K131" s="160"/>
      <c r="L131" s="167"/>
      <c r="M131" s="167"/>
      <c r="N131" s="160"/>
      <c r="O131" s="172">
        <f>G131*1.5*Q131</f>
        <v>1935.1332000000002</v>
      </c>
      <c r="P131" s="180">
        <f>I131*Q131</f>
        <v>2551.5376286400001</v>
      </c>
      <c r="Q131" s="126">
        <v>1.1000000000000001</v>
      </c>
      <c r="R131" s="107">
        <v>0</v>
      </c>
    </row>
    <row r="132" spans="1:18">
      <c r="A132" s="149" t="s">
        <v>159</v>
      </c>
      <c r="B132" s="108" t="s">
        <v>159</v>
      </c>
      <c r="C132" s="127">
        <v>139.62</v>
      </c>
      <c r="D132" s="111">
        <f t="shared" si="85"/>
        <v>1047.1500000000001</v>
      </c>
      <c r="E132" s="111">
        <f t="shared" si="86"/>
        <v>125.65800000000002</v>
      </c>
      <c r="F132" s="112">
        <f t="shared" si="87"/>
        <v>52.357500000000002</v>
      </c>
      <c r="G132" s="113">
        <f t="shared" si="88"/>
        <v>1172.808</v>
      </c>
      <c r="H132" s="160">
        <f t="shared" ref="H132:H180" si="89">G132*2*Q132</f>
        <v>2580.1776</v>
      </c>
      <c r="I132" s="160">
        <f t="shared" ref="I132:I180" si="90">G132*1.798*Q132</f>
        <v>2319.5796624</v>
      </c>
      <c r="J132" s="160">
        <f t="shared" ref="J132:J180" si="91">G132*1.6*Q132</f>
        <v>2064.1420800000001</v>
      </c>
      <c r="K132" s="160"/>
      <c r="L132" s="167"/>
      <c r="M132" s="167"/>
      <c r="N132" s="160"/>
      <c r="O132" s="172">
        <f t="shared" ref="O132:O180" si="92">G132*1.5*Q132</f>
        <v>1935.1332000000002</v>
      </c>
      <c r="P132" s="180">
        <f t="shared" ref="P132:P180" si="93">I132*Q132</f>
        <v>2551.5376286400001</v>
      </c>
      <c r="Q132" s="126">
        <v>1.1000000000000001</v>
      </c>
      <c r="R132" s="107">
        <v>0</v>
      </c>
    </row>
    <row r="133" spans="1:18">
      <c r="A133" s="149" t="s">
        <v>160</v>
      </c>
      <c r="B133" s="108" t="s">
        <v>160</v>
      </c>
      <c r="C133" s="127">
        <v>139.62</v>
      </c>
      <c r="D133" s="111">
        <f t="shared" si="85"/>
        <v>1047.1500000000001</v>
      </c>
      <c r="E133" s="111">
        <f t="shared" si="86"/>
        <v>125.65800000000002</v>
      </c>
      <c r="F133" s="112">
        <f t="shared" si="87"/>
        <v>52.357500000000002</v>
      </c>
      <c r="G133" s="113">
        <f t="shared" si="88"/>
        <v>1172.808</v>
      </c>
      <c r="H133" s="160">
        <f t="shared" si="89"/>
        <v>2580.1776</v>
      </c>
      <c r="I133" s="160">
        <f t="shared" si="90"/>
        <v>2319.5796624</v>
      </c>
      <c r="J133" s="160">
        <f t="shared" si="91"/>
        <v>2064.1420800000001</v>
      </c>
      <c r="K133" s="160"/>
      <c r="L133" s="167"/>
      <c r="M133" s="167"/>
      <c r="N133" s="160"/>
      <c r="O133" s="172">
        <f t="shared" si="92"/>
        <v>1935.1332000000002</v>
      </c>
      <c r="P133" s="180">
        <f t="shared" si="93"/>
        <v>2551.5376286400001</v>
      </c>
      <c r="Q133" s="126">
        <v>1.1000000000000001</v>
      </c>
      <c r="R133" s="107">
        <v>0</v>
      </c>
    </row>
    <row r="134" spans="1:18">
      <c r="A134" s="149" t="s">
        <v>161</v>
      </c>
      <c r="B134" s="108" t="s">
        <v>161</v>
      </c>
      <c r="C134" s="127">
        <v>139.62</v>
      </c>
      <c r="D134" s="111">
        <f t="shared" si="85"/>
        <v>1047.1500000000001</v>
      </c>
      <c r="E134" s="111">
        <f t="shared" si="86"/>
        <v>125.65800000000002</v>
      </c>
      <c r="F134" s="112">
        <f t="shared" si="87"/>
        <v>52.357500000000002</v>
      </c>
      <c r="G134" s="113">
        <f t="shared" si="88"/>
        <v>1172.808</v>
      </c>
      <c r="H134" s="160">
        <f t="shared" si="89"/>
        <v>2580.1776</v>
      </c>
      <c r="I134" s="160">
        <f t="shared" si="90"/>
        <v>2319.5796624</v>
      </c>
      <c r="J134" s="160">
        <f t="shared" si="91"/>
        <v>2064.1420800000001</v>
      </c>
      <c r="K134" s="160"/>
      <c r="L134" s="167"/>
      <c r="M134" s="167"/>
      <c r="N134" s="160"/>
      <c r="O134" s="172">
        <f t="shared" si="92"/>
        <v>1935.1332000000002</v>
      </c>
      <c r="P134" s="180">
        <f t="shared" si="93"/>
        <v>2551.5376286400001</v>
      </c>
      <c r="Q134" s="126">
        <v>1.1000000000000001</v>
      </c>
      <c r="R134" s="107">
        <v>0</v>
      </c>
    </row>
    <row r="135" spans="1:18">
      <c r="A135" s="149" t="s">
        <v>162</v>
      </c>
      <c r="B135" s="108" t="s">
        <v>162</v>
      </c>
      <c r="C135" s="127">
        <v>139.62</v>
      </c>
      <c r="D135" s="111">
        <f t="shared" si="85"/>
        <v>1047.1500000000001</v>
      </c>
      <c r="E135" s="111">
        <f t="shared" si="86"/>
        <v>125.65800000000002</v>
      </c>
      <c r="F135" s="112">
        <f t="shared" si="87"/>
        <v>52.357500000000002</v>
      </c>
      <c r="G135" s="113">
        <f t="shared" si="88"/>
        <v>1172.808</v>
      </c>
      <c r="H135" s="160">
        <f t="shared" si="89"/>
        <v>2580.1776</v>
      </c>
      <c r="I135" s="160">
        <f t="shared" si="90"/>
        <v>2319.5796624</v>
      </c>
      <c r="J135" s="160">
        <f t="shared" si="91"/>
        <v>2064.1420800000001</v>
      </c>
      <c r="K135" s="160"/>
      <c r="L135" s="167"/>
      <c r="M135" s="167"/>
      <c r="N135" s="160"/>
      <c r="O135" s="172">
        <f t="shared" si="92"/>
        <v>1935.1332000000002</v>
      </c>
      <c r="P135" s="180">
        <f t="shared" si="93"/>
        <v>2551.5376286400001</v>
      </c>
      <c r="Q135" s="126">
        <v>1.1000000000000001</v>
      </c>
      <c r="R135" s="107">
        <v>0</v>
      </c>
    </row>
    <row r="136" spans="1:18">
      <c r="A136" s="149" t="s">
        <v>163</v>
      </c>
      <c r="B136" s="108" t="s">
        <v>163</v>
      </c>
      <c r="C136" s="127">
        <v>161.54</v>
      </c>
      <c r="D136" s="111">
        <f t="shared" si="85"/>
        <v>1211.55</v>
      </c>
      <c r="E136" s="111">
        <f t="shared" si="86"/>
        <v>145.386</v>
      </c>
      <c r="F136" s="112">
        <f t="shared" si="87"/>
        <v>60.577499999999993</v>
      </c>
      <c r="G136" s="113">
        <f t="shared" si="88"/>
        <v>1356.9359999999999</v>
      </c>
      <c r="H136" s="160">
        <f t="shared" si="89"/>
        <v>2985.2592</v>
      </c>
      <c r="I136" s="160">
        <f t="shared" si="90"/>
        <v>2683.7480208000002</v>
      </c>
      <c r="J136" s="160">
        <f t="shared" si="91"/>
        <v>2388.2073600000003</v>
      </c>
      <c r="K136" s="160"/>
      <c r="L136" s="167"/>
      <c r="M136" s="167"/>
      <c r="N136" s="160"/>
      <c r="O136" s="172">
        <f t="shared" si="92"/>
        <v>2238.9444000000003</v>
      </c>
      <c r="P136" s="180">
        <f t="shared" si="93"/>
        <v>2952.1228228800005</v>
      </c>
      <c r="Q136" s="126">
        <v>1.1000000000000001</v>
      </c>
      <c r="R136" s="107">
        <v>0</v>
      </c>
    </row>
    <row r="137" spans="1:18">
      <c r="A137" s="149" t="s">
        <v>164</v>
      </c>
      <c r="B137" s="108" t="s">
        <v>164</v>
      </c>
      <c r="C137" s="127">
        <v>161.54</v>
      </c>
      <c r="D137" s="111">
        <f t="shared" si="85"/>
        <v>1211.55</v>
      </c>
      <c r="E137" s="111">
        <f t="shared" si="86"/>
        <v>145.386</v>
      </c>
      <c r="F137" s="112">
        <f t="shared" si="87"/>
        <v>60.577499999999993</v>
      </c>
      <c r="G137" s="113">
        <f t="shared" si="88"/>
        <v>1356.9359999999999</v>
      </c>
      <c r="H137" s="160">
        <f t="shared" si="89"/>
        <v>2985.2592</v>
      </c>
      <c r="I137" s="160">
        <f t="shared" si="90"/>
        <v>2683.7480208000002</v>
      </c>
      <c r="J137" s="160">
        <f t="shared" si="91"/>
        <v>2388.2073600000003</v>
      </c>
      <c r="K137" s="160"/>
      <c r="L137" s="167"/>
      <c r="M137" s="167"/>
      <c r="N137" s="160"/>
      <c r="O137" s="172">
        <f t="shared" si="92"/>
        <v>2238.9444000000003</v>
      </c>
      <c r="P137" s="180">
        <f t="shared" si="93"/>
        <v>2952.1228228800005</v>
      </c>
      <c r="Q137" s="126">
        <v>1.1000000000000001</v>
      </c>
      <c r="R137" s="107">
        <v>0</v>
      </c>
    </row>
    <row r="138" spans="1:18">
      <c r="A138" s="149" t="s">
        <v>165</v>
      </c>
      <c r="B138" s="108" t="s">
        <v>165</v>
      </c>
      <c r="C138" s="127">
        <v>161.54</v>
      </c>
      <c r="D138" s="111">
        <f>(C138*7.5)</f>
        <v>1211.55</v>
      </c>
      <c r="E138" s="111">
        <f t="shared" si="86"/>
        <v>145.386</v>
      </c>
      <c r="F138" s="112">
        <f t="shared" si="87"/>
        <v>60.577499999999993</v>
      </c>
      <c r="G138" s="113">
        <f t="shared" si="88"/>
        <v>1356.9359999999999</v>
      </c>
      <c r="H138" s="160">
        <f t="shared" si="89"/>
        <v>2985.2592</v>
      </c>
      <c r="I138" s="160">
        <f t="shared" si="90"/>
        <v>2683.7480208000002</v>
      </c>
      <c r="J138" s="160">
        <f t="shared" si="91"/>
        <v>2388.2073600000003</v>
      </c>
      <c r="K138" s="160"/>
      <c r="L138" s="167"/>
      <c r="M138" s="167"/>
      <c r="N138" s="160"/>
      <c r="O138" s="172">
        <f t="shared" si="92"/>
        <v>2238.9444000000003</v>
      </c>
      <c r="P138" s="180">
        <f t="shared" si="93"/>
        <v>2952.1228228800005</v>
      </c>
      <c r="Q138" s="126">
        <v>1.1000000000000001</v>
      </c>
      <c r="R138" s="107">
        <v>0</v>
      </c>
    </row>
    <row r="139" spans="1:18">
      <c r="A139" s="149" t="s">
        <v>166</v>
      </c>
      <c r="B139" s="108" t="s">
        <v>166</v>
      </c>
      <c r="C139" s="127">
        <v>161.54</v>
      </c>
      <c r="D139" s="111">
        <f>(C139*7.5)</f>
        <v>1211.55</v>
      </c>
      <c r="E139" s="111">
        <f t="shared" si="86"/>
        <v>145.386</v>
      </c>
      <c r="F139" s="112">
        <f t="shared" si="87"/>
        <v>60.577499999999993</v>
      </c>
      <c r="G139" s="113">
        <f t="shared" si="88"/>
        <v>1356.9359999999999</v>
      </c>
      <c r="H139" s="160">
        <f t="shared" si="89"/>
        <v>2985.2592</v>
      </c>
      <c r="I139" s="160">
        <f t="shared" si="90"/>
        <v>2683.7480208000002</v>
      </c>
      <c r="J139" s="160">
        <f t="shared" si="91"/>
        <v>2388.2073600000003</v>
      </c>
      <c r="K139" s="160"/>
      <c r="L139" s="167"/>
      <c r="M139" s="167"/>
      <c r="N139" s="160"/>
      <c r="O139" s="172">
        <f t="shared" si="92"/>
        <v>2238.9444000000003</v>
      </c>
      <c r="P139" s="180">
        <f t="shared" si="93"/>
        <v>2952.1228228800005</v>
      </c>
      <c r="Q139" s="126">
        <v>1.1000000000000001</v>
      </c>
      <c r="R139" s="107">
        <v>0</v>
      </c>
    </row>
    <row r="140" spans="1:18">
      <c r="A140" s="149" t="s">
        <v>167</v>
      </c>
      <c r="B140" s="108" t="s">
        <v>167</v>
      </c>
      <c r="C140" s="127">
        <v>161.54</v>
      </c>
      <c r="D140" s="111">
        <f>(C140*7.5)</f>
        <v>1211.55</v>
      </c>
      <c r="E140" s="111">
        <f t="shared" si="86"/>
        <v>145.386</v>
      </c>
      <c r="F140" s="112">
        <f t="shared" si="87"/>
        <v>60.577499999999993</v>
      </c>
      <c r="G140" s="113">
        <f t="shared" si="88"/>
        <v>1356.9359999999999</v>
      </c>
      <c r="H140" s="160">
        <f t="shared" si="89"/>
        <v>2985.2592</v>
      </c>
      <c r="I140" s="160">
        <f t="shared" si="90"/>
        <v>2683.7480208000002</v>
      </c>
      <c r="J140" s="160">
        <f t="shared" si="91"/>
        <v>2388.2073600000003</v>
      </c>
      <c r="K140" s="160"/>
      <c r="L140" s="167"/>
      <c r="M140" s="167"/>
      <c r="N140" s="160"/>
      <c r="O140" s="172">
        <f t="shared" si="92"/>
        <v>2238.9444000000003</v>
      </c>
      <c r="P140" s="180">
        <f t="shared" si="93"/>
        <v>2952.1228228800005</v>
      </c>
      <c r="Q140" s="126">
        <v>1.1000000000000001</v>
      </c>
      <c r="R140" s="107">
        <v>0</v>
      </c>
    </row>
    <row r="141" spans="1:18">
      <c r="A141" s="149" t="s">
        <v>168</v>
      </c>
      <c r="B141" s="108" t="s">
        <v>168</v>
      </c>
      <c r="C141" s="127">
        <v>180.98</v>
      </c>
      <c r="D141" s="111">
        <f t="shared" si="85"/>
        <v>1357.35</v>
      </c>
      <c r="E141" s="111">
        <f t="shared" si="86"/>
        <v>162.88200000000001</v>
      </c>
      <c r="F141" s="112">
        <f t="shared" si="87"/>
        <v>67.867499999999993</v>
      </c>
      <c r="G141" s="113">
        <f t="shared" si="88"/>
        <v>1520.232</v>
      </c>
      <c r="H141" s="160">
        <f t="shared" si="89"/>
        <v>3344.5104000000001</v>
      </c>
      <c r="I141" s="160">
        <f t="shared" si="90"/>
        <v>3006.7148496000004</v>
      </c>
      <c r="J141" s="160">
        <f t="shared" si="91"/>
        <v>2675.6083200000003</v>
      </c>
      <c r="K141" s="160"/>
      <c r="L141" s="167"/>
      <c r="M141" s="167"/>
      <c r="N141" s="160"/>
      <c r="O141" s="172">
        <f t="shared" si="92"/>
        <v>2508.3828000000003</v>
      </c>
      <c r="P141" s="180">
        <f t="shared" si="93"/>
        <v>3307.3863345600007</v>
      </c>
      <c r="Q141" s="126">
        <v>1.1000000000000001</v>
      </c>
      <c r="R141" s="107">
        <v>0</v>
      </c>
    </row>
    <row r="142" spans="1:18">
      <c r="A142" s="149" t="s">
        <v>169</v>
      </c>
      <c r="B142" s="108" t="s">
        <v>169</v>
      </c>
      <c r="C142" s="127">
        <v>180.98</v>
      </c>
      <c r="D142" s="111">
        <f t="shared" si="85"/>
        <v>1357.35</v>
      </c>
      <c r="E142" s="111">
        <f t="shared" si="86"/>
        <v>162.88200000000001</v>
      </c>
      <c r="F142" s="112">
        <f t="shared" si="87"/>
        <v>67.867499999999993</v>
      </c>
      <c r="G142" s="113">
        <f t="shared" si="88"/>
        <v>1520.232</v>
      </c>
      <c r="H142" s="160">
        <f t="shared" si="89"/>
        <v>3344.5104000000001</v>
      </c>
      <c r="I142" s="160">
        <f t="shared" si="90"/>
        <v>3006.7148496000004</v>
      </c>
      <c r="J142" s="160">
        <f t="shared" si="91"/>
        <v>2675.6083200000003</v>
      </c>
      <c r="K142" s="160"/>
      <c r="L142" s="167"/>
      <c r="M142" s="167"/>
      <c r="N142" s="160"/>
      <c r="O142" s="172">
        <f t="shared" si="92"/>
        <v>2508.3828000000003</v>
      </c>
      <c r="P142" s="180">
        <f t="shared" si="93"/>
        <v>3307.3863345600007</v>
      </c>
      <c r="Q142" s="126">
        <v>1.1000000000000001</v>
      </c>
      <c r="R142" s="107">
        <v>0</v>
      </c>
    </row>
    <row r="143" spans="1:18">
      <c r="A143" s="149" t="s">
        <v>170</v>
      </c>
      <c r="B143" s="108" t="s">
        <v>170</v>
      </c>
      <c r="C143" s="127">
        <v>180.98</v>
      </c>
      <c r="D143" s="111">
        <f>(C143*7.5)</f>
        <v>1357.35</v>
      </c>
      <c r="E143" s="111">
        <f t="shared" si="86"/>
        <v>162.88200000000001</v>
      </c>
      <c r="F143" s="112">
        <f t="shared" si="87"/>
        <v>67.867499999999993</v>
      </c>
      <c r="G143" s="113">
        <f t="shared" si="88"/>
        <v>1520.232</v>
      </c>
      <c r="H143" s="160">
        <f t="shared" si="89"/>
        <v>3344.5104000000001</v>
      </c>
      <c r="I143" s="160">
        <f t="shared" si="90"/>
        <v>3006.7148496000004</v>
      </c>
      <c r="J143" s="160">
        <f t="shared" si="91"/>
        <v>2675.6083200000003</v>
      </c>
      <c r="K143" s="160"/>
      <c r="L143" s="167"/>
      <c r="M143" s="167"/>
      <c r="N143" s="160"/>
      <c r="O143" s="172">
        <f t="shared" si="92"/>
        <v>2508.3828000000003</v>
      </c>
      <c r="P143" s="180">
        <f t="shared" si="93"/>
        <v>3307.3863345600007</v>
      </c>
      <c r="Q143" s="126">
        <v>1.1000000000000001</v>
      </c>
      <c r="R143" s="107">
        <v>0</v>
      </c>
    </row>
    <row r="144" spans="1:18">
      <c r="A144" s="149" t="s">
        <v>171</v>
      </c>
      <c r="B144" s="108" t="s">
        <v>171</v>
      </c>
      <c r="C144" s="127">
        <v>180.98</v>
      </c>
      <c r="D144" s="111">
        <f>(C144*7.5)</f>
        <v>1357.35</v>
      </c>
      <c r="E144" s="111">
        <f t="shared" si="86"/>
        <v>162.88200000000001</v>
      </c>
      <c r="F144" s="112">
        <f t="shared" si="87"/>
        <v>67.867499999999993</v>
      </c>
      <c r="G144" s="113">
        <f t="shared" si="88"/>
        <v>1520.232</v>
      </c>
      <c r="H144" s="160">
        <f t="shared" si="89"/>
        <v>3344.5104000000001</v>
      </c>
      <c r="I144" s="160">
        <f t="shared" si="90"/>
        <v>3006.7148496000004</v>
      </c>
      <c r="J144" s="160">
        <f t="shared" si="91"/>
        <v>2675.6083200000003</v>
      </c>
      <c r="K144" s="160"/>
      <c r="L144" s="167"/>
      <c r="M144" s="167"/>
      <c r="N144" s="160"/>
      <c r="O144" s="172">
        <f t="shared" si="92"/>
        <v>2508.3828000000003</v>
      </c>
      <c r="P144" s="180">
        <f t="shared" si="93"/>
        <v>3307.3863345600007</v>
      </c>
      <c r="Q144" s="126">
        <v>1.1000000000000001</v>
      </c>
      <c r="R144" s="107">
        <v>0</v>
      </c>
    </row>
    <row r="145" spans="1:18">
      <c r="A145" s="149" t="s">
        <v>172</v>
      </c>
      <c r="B145" s="108" t="s">
        <v>172</v>
      </c>
      <c r="C145" s="127">
        <v>180.98</v>
      </c>
      <c r="D145" s="111">
        <f>(C145*7.5)</f>
        <v>1357.35</v>
      </c>
      <c r="E145" s="111">
        <f t="shared" si="86"/>
        <v>162.88200000000001</v>
      </c>
      <c r="F145" s="112">
        <f t="shared" si="87"/>
        <v>67.867499999999993</v>
      </c>
      <c r="G145" s="113">
        <f t="shared" si="88"/>
        <v>1520.232</v>
      </c>
      <c r="H145" s="160">
        <f t="shared" si="89"/>
        <v>3344.5104000000001</v>
      </c>
      <c r="I145" s="160">
        <f t="shared" si="90"/>
        <v>3006.7148496000004</v>
      </c>
      <c r="J145" s="160">
        <f t="shared" si="91"/>
        <v>2675.6083200000003</v>
      </c>
      <c r="K145" s="160"/>
      <c r="L145" s="167"/>
      <c r="M145" s="167"/>
      <c r="N145" s="160"/>
      <c r="O145" s="172">
        <f t="shared" si="92"/>
        <v>2508.3828000000003</v>
      </c>
      <c r="P145" s="180">
        <f t="shared" si="93"/>
        <v>3307.3863345600007</v>
      </c>
      <c r="Q145" s="126">
        <v>1.1000000000000001</v>
      </c>
      <c r="R145" s="107">
        <v>0</v>
      </c>
    </row>
    <row r="146" spans="1:18">
      <c r="A146" s="149" t="s">
        <v>173</v>
      </c>
      <c r="B146" s="108" t="s">
        <v>173</v>
      </c>
      <c r="C146" s="127">
        <v>190.76</v>
      </c>
      <c r="D146" s="111">
        <f t="shared" si="85"/>
        <v>1430.6999999999998</v>
      </c>
      <c r="E146" s="111">
        <f t="shared" si="86"/>
        <v>171.68399999999997</v>
      </c>
      <c r="F146" s="112">
        <f t="shared" si="87"/>
        <v>71.534999999999997</v>
      </c>
      <c r="G146" s="113">
        <f t="shared" si="88"/>
        <v>1602.3839999999998</v>
      </c>
      <c r="H146" s="160">
        <f t="shared" si="89"/>
        <v>3525.2447999999999</v>
      </c>
      <c r="I146" s="160">
        <f t="shared" si="90"/>
        <v>3169.1950751999998</v>
      </c>
      <c r="J146" s="160">
        <f t="shared" si="91"/>
        <v>2820.1958399999999</v>
      </c>
      <c r="K146" s="160"/>
      <c r="L146" s="167"/>
      <c r="M146" s="167"/>
      <c r="N146" s="160"/>
      <c r="O146" s="172">
        <f t="shared" si="92"/>
        <v>2643.9335999999998</v>
      </c>
      <c r="P146" s="180">
        <f t="shared" si="93"/>
        <v>3486.1145827200003</v>
      </c>
      <c r="Q146" s="126">
        <v>1.1000000000000001</v>
      </c>
      <c r="R146" s="107">
        <v>0</v>
      </c>
    </row>
    <row r="147" spans="1:18">
      <c r="A147" s="149" t="s">
        <v>174</v>
      </c>
      <c r="B147" s="108" t="s">
        <v>174</v>
      </c>
      <c r="C147" s="127">
        <v>190.76</v>
      </c>
      <c r="D147" s="111">
        <f t="shared" si="85"/>
        <v>1430.6999999999998</v>
      </c>
      <c r="E147" s="111">
        <f t="shared" si="86"/>
        <v>171.68399999999997</v>
      </c>
      <c r="F147" s="112">
        <f t="shared" si="87"/>
        <v>71.534999999999997</v>
      </c>
      <c r="G147" s="113">
        <f t="shared" si="88"/>
        <v>1602.3839999999998</v>
      </c>
      <c r="H147" s="160">
        <f t="shared" si="89"/>
        <v>3525.2447999999999</v>
      </c>
      <c r="I147" s="160">
        <f t="shared" si="90"/>
        <v>3169.1950751999998</v>
      </c>
      <c r="J147" s="160">
        <f t="shared" si="91"/>
        <v>2820.1958399999999</v>
      </c>
      <c r="K147" s="160"/>
      <c r="L147" s="167"/>
      <c r="M147" s="167"/>
      <c r="N147" s="160"/>
      <c r="O147" s="172">
        <f t="shared" si="92"/>
        <v>2643.9335999999998</v>
      </c>
      <c r="P147" s="180">
        <f t="shared" si="93"/>
        <v>3486.1145827200003</v>
      </c>
      <c r="Q147" s="126">
        <v>1.1000000000000001</v>
      </c>
      <c r="R147" s="107">
        <v>0</v>
      </c>
    </row>
    <row r="148" spans="1:18">
      <c r="A148" s="149" t="s">
        <v>175</v>
      </c>
      <c r="B148" s="108" t="s">
        <v>175</v>
      </c>
      <c r="C148" s="127">
        <v>190.76</v>
      </c>
      <c r="D148" s="111">
        <f>(C148*7.5)</f>
        <v>1430.6999999999998</v>
      </c>
      <c r="E148" s="111">
        <f t="shared" si="86"/>
        <v>171.68399999999997</v>
      </c>
      <c r="F148" s="112">
        <f t="shared" si="87"/>
        <v>71.534999999999997</v>
      </c>
      <c r="G148" s="113">
        <f t="shared" si="88"/>
        <v>1602.3839999999998</v>
      </c>
      <c r="H148" s="160">
        <f t="shared" si="89"/>
        <v>3525.2447999999999</v>
      </c>
      <c r="I148" s="160">
        <f t="shared" si="90"/>
        <v>3169.1950751999998</v>
      </c>
      <c r="J148" s="160">
        <f t="shared" si="91"/>
        <v>2820.1958399999999</v>
      </c>
      <c r="K148" s="160"/>
      <c r="L148" s="167"/>
      <c r="M148" s="167"/>
      <c r="N148" s="160"/>
      <c r="O148" s="172">
        <f t="shared" si="92"/>
        <v>2643.9335999999998</v>
      </c>
      <c r="P148" s="180">
        <f t="shared" si="93"/>
        <v>3486.1145827200003</v>
      </c>
      <c r="Q148" s="126">
        <v>1.1000000000000001</v>
      </c>
      <c r="R148" s="107">
        <v>0</v>
      </c>
    </row>
    <row r="149" spans="1:18">
      <c r="A149" s="149" t="s">
        <v>176</v>
      </c>
      <c r="B149" s="108" t="s">
        <v>176</v>
      </c>
      <c r="C149" s="127">
        <v>190.76</v>
      </c>
      <c r="D149" s="111">
        <f>(C149*7.5)</f>
        <v>1430.6999999999998</v>
      </c>
      <c r="E149" s="111">
        <f t="shared" si="86"/>
        <v>171.68399999999997</v>
      </c>
      <c r="F149" s="112">
        <f t="shared" si="87"/>
        <v>71.534999999999997</v>
      </c>
      <c r="G149" s="113">
        <f t="shared" si="88"/>
        <v>1602.3839999999998</v>
      </c>
      <c r="H149" s="160">
        <f t="shared" si="89"/>
        <v>3525.2447999999999</v>
      </c>
      <c r="I149" s="160">
        <f t="shared" si="90"/>
        <v>3169.1950751999998</v>
      </c>
      <c r="J149" s="160">
        <f t="shared" si="91"/>
        <v>2820.1958399999999</v>
      </c>
      <c r="K149" s="160"/>
      <c r="L149" s="167"/>
      <c r="M149" s="167"/>
      <c r="N149" s="160"/>
      <c r="O149" s="172">
        <f t="shared" si="92"/>
        <v>2643.9335999999998</v>
      </c>
      <c r="P149" s="180">
        <f t="shared" si="93"/>
        <v>3486.1145827200003</v>
      </c>
      <c r="Q149" s="126">
        <v>1.1000000000000001</v>
      </c>
      <c r="R149" s="107">
        <v>0</v>
      </c>
    </row>
    <row r="150" spans="1:18">
      <c r="A150" s="149" t="s">
        <v>177</v>
      </c>
      <c r="B150" s="108" t="s">
        <v>177</v>
      </c>
      <c r="C150" s="127">
        <v>190.76</v>
      </c>
      <c r="D150" s="111">
        <f>(C150*7.5)</f>
        <v>1430.6999999999998</v>
      </c>
      <c r="E150" s="111">
        <f t="shared" si="86"/>
        <v>171.68399999999997</v>
      </c>
      <c r="F150" s="112">
        <f t="shared" si="87"/>
        <v>71.534999999999997</v>
      </c>
      <c r="G150" s="113">
        <f t="shared" si="88"/>
        <v>1602.3839999999998</v>
      </c>
      <c r="H150" s="160">
        <f t="shared" si="89"/>
        <v>3525.2447999999999</v>
      </c>
      <c r="I150" s="160">
        <f t="shared" si="90"/>
        <v>3169.1950751999998</v>
      </c>
      <c r="J150" s="160">
        <f t="shared" si="91"/>
        <v>2820.1958399999999</v>
      </c>
      <c r="K150" s="160"/>
      <c r="L150" s="167"/>
      <c r="M150" s="167"/>
      <c r="N150" s="160"/>
      <c r="O150" s="172">
        <f t="shared" si="92"/>
        <v>2643.9335999999998</v>
      </c>
      <c r="P150" s="180">
        <f t="shared" si="93"/>
        <v>3486.1145827200003</v>
      </c>
      <c r="Q150" s="126">
        <v>1.1000000000000001</v>
      </c>
      <c r="R150" s="107">
        <v>0</v>
      </c>
    </row>
    <row r="151" spans="1:18">
      <c r="A151" s="149" t="s">
        <v>178</v>
      </c>
      <c r="B151" s="108" t="s">
        <v>178</v>
      </c>
      <c r="C151" s="127">
        <v>224.87</v>
      </c>
      <c r="D151" s="111">
        <f t="shared" si="85"/>
        <v>1686.5250000000001</v>
      </c>
      <c r="E151" s="111">
        <f t="shared" si="86"/>
        <v>202.38299999999998</v>
      </c>
      <c r="F151" s="112">
        <f t="shared" si="87"/>
        <v>84.326250000000002</v>
      </c>
      <c r="G151" s="113">
        <f t="shared" si="88"/>
        <v>1888.9080000000001</v>
      </c>
      <c r="H151" s="160">
        <f t="shared" si="89"/>
        <v>4155.597600000001</v>
      </c>
      <c r="I151" s="160">
        <f t="shared" si="90"/>
        <v>3735.8822424000005</v>
      </c>
      <c r="J151" s="160">
        <f t="shared" si="91"/>
        <v>3324.4780800000003</v>
      </c>
      <c r="K151" s="160"/>
      <c r="L151" s="167"/>
      <c r="M151" s="167"/>
      <c r="N151" s="160"/>
      <c r="O151" s="172">
        <f t="shared" si="92"/>
        <v>3116.6982000000003</v>
      </c>
      <c r="P151" s="180">
        <f t="shared" si="93"/>
        <v>4109.4704666400012</v>
      </c>
      <c r="Q151" s="126">
        <v>1.1000000000000001</v>
      </c>
      <c r="R151" s="107">
        <v>0</v>
      </c>
    </row>
    <row r="152" spans="1:18">
      <c r="A152" s="149" t="s">
        <v>179</v>
      </c>
      <c r="B152" s="108" t="s">
        <v>179</v>
      </c>
      <c r="C152" s="127">
        <v>224.87</v>
      </c>
      <c r="D152" s="111">
        <f t="shared" si="85"/>
        <v>1686.5250000000001</v>
      </c>
      <c r="E152" s="111">
        <f t="shared" si="86"/>
        <v>202.38299999999998</v>
      </c>
      <c r="F152" s="112">
        <f t="shared" si="87"/>
        <v>84.326250000000002</v>
      </c>
      <c r="G152" s="113">
        <f t="shared" si="88"/>
        <v>1888.9080000000001</v>
      </c>
      <c r="H152" s="160">
        <f t="shared" si="89"/>
        <v>4155.597600000001</v>
      </c>
      <c r="I152" s="160">
        <f t="shared" si="90"/>
        <v>3735.8822424000005</v>
      </c>
      <c r="J152" s="160">
        <f t="shared" si="91"/>
        <v>3324.4780800000003</v>
      </c>
      <c r="K152" s="160"/>
      <c r="L152" s="167"/>
      <c r="M152" s="167"/>
      <c r="N152" s="160"/>
      <c r="O152" s="172">
        <f t="shared" si="92"/>
        <v>3116.6982000000003</v>
      </c>
      <c r="P152" s="180">
        <f t="shared" si="93"/>
        <v>4109.4704666400012</v>
      </c>
      <c r="Q152" s="126">
        <v>1.1000000000000001</v>
      </c>
      <c r="R152" s="107">
        <v>0</v>
      </c>
    </row>
    <row r="153" spans="1:18">
      <c r="A153" s="149" t="s">
        <v>180</v>
      </c>
      <c r="B153" s="108" t="s">
        <v>180</v>
      </c>
      <c r="C153" s="127">
        <v>224.87</v>
      </c>
      <c r="D153" s="111">
        <f>(C153*7.5)</f>
        <v>1686.5250000000001</v>
      </c>
      <c r="E153" s="111">
        <f t="shared" si="86"/>
        <v>202.38299999999998</v>
      </c>
      <c r="F153" s="112">
        <f t="shared" si="87"/>
        <v>84.326250000000002</v>
      </c>
      <c r="G153" s="113">
        <f t="shared" si="88"/>
        <v>1888.9080000000001</v>
      </c>
      <c r="H153" s="160">
        <f t="shared" si="89"/>
        <v>4155.597600000001</v>
      </c>
      <c r="I153" s="160">
        <f t="shared" si="90"/>
        <v>3735.8822424000005</v>
      </c>
      <c r="J153" s="160">
        <f t="shared" si="91"/>
        <v>3324.4780800000003</v>
      </c>
      <c r="K153" s="160"/>
      <c r="L153" s="167"/>
      <c r="M153" s="167"/>
      <c r="N153" s="160"/>
      <c r="O153" s="172">
        <f t="shared" si="92"/>
        <v>3116.6982000000003</v>
      </c>
      <c r="P153" s="180">
        <f t="shared" si="93"/>
        <v>4109.4704666400012</v>
      </c>
      <c r="Q153" s="126">
        <v>1.1000000000000001</v>
      </c>
      <c r="R153" s="107">
        <v>0</v>
      </c>
    </row>
    <row r="154" spans="1:18">
      <c r="A154" s="149" t="s">
        <v>181</v>
      </c>
      <c r="B154" s="108" t="s">
        <v>181</v>
      </c>
      <c r="C154" s="127">
        <v>224.87</v>
      </c>
      <c r="D154" s="111">
        <f>(C154*7.5)</f>
        <v>1686.5250000000001</v>
      </c>
      <c r="E154" s="111">
        <f t="shared" si="86"/>
        <v>202.38299999999998</v>
      </c>
      <c r="F154" s="112">
        <f t="shared" si="87"/>
        <v>84.326250000000002</v>
      </c>
      <c r="G154" s="113">
        <f t="shared" si="88"/>
        <v>1888.9080000000001</v>
      </c>
      <c r="H154" s="160">
        <f t="shared" si="89"/>
        <v>4155.597600000001</v>
      </c>
      <c r="I154" s="160">
        <f t="shared" si="90"/>
        <v>3735.8822424000005</v>
      </c>
      <c r="J154" s="160">
        <f t="shared" si="91"/>
        <v>3324.4780800000003</v>
      </c>
      <c r="K154" s="160"/>
      <c r="L154" s="167"/>
      <c r="M154" s="167"/>
      <c r="N154" s="160"/>
      <c r="O154" s="172">
        <f t="shared" si="92"/>
        <v>3116.6982000000003</v>
      </c>
      <c r="P154" s="180">
        <f t="shared" si="93"/>
        <v>4109.4704666400012</v>
      </c>
      <c r="Q154" s="126">
        <v>1.1000000000000001</v>
      </c>
      <c r="R154" s="107">
        <v>0</v>
      </c>
    </row>
    <row r="155" spans="1:18">
      <c r="A155" s="149" t="s">
        <v>182</v>
      </c>
      <c r="B155" s="108" t="s">
        <v>182</v>
      </c>
      <c r="C155" s="127">
        <v>224.87</v>
      </c>
      <c r="D155" s="111">
        <f>(C155*7.5)</f>
        <v>1686.5250000000001</v>
      </c>
      <c r="E155" s="111">
        <f t="shared" si="86"/>
        <v>202.38299999999998</v>
      </c>
      <c r="F155" s="112">
        <f t="shared" si="87"/>
        <v>84.326250000000002</v>
      </c>
      <c r="G155" s="113">
        <f t="shared" si="88"/>
        <v>1888.9080000000001</v>
      </c>
      <c r="H155" s="160">
        <f t="shared" si="89"/>
        <v>4155.597600000001</v>
      </c>
      <c r="I155" s="160">
        <f t="shared" si="90"/>
        <v>3735.8822424000005</v>
      </c>
      <c r="J155" s="160">
        <f t="shared" si="91"/>
        <v>3324.4780800000003</v>
      </c>
      <c r="K155" s="160"/>
      <c r="L155" s="167"/>
      <c r="M155" s="167"/>
      <c r="N155" s="160"/>
      <c r="O155" s="172">
        <f t="shared" si="92"/>
        <v>3116.6982000000003</v>
      </c>
      <c r="P155" s="180">
        <f t="shared" si="93"/>
        <v>4109.4704666400012</v>
      </c>
      <c r="Q155" s="126">
        <v>1.1000000000000001</v>
      </c>
      <c r="R155" s="107">
        <v>0</v>
      </c>
    </row>
    <row r="156" spans="1:18">
      <c r="A156" s="149" t="s">
        <v>183</v>
      </c>
      <c r="B156" s="108" t="s">
        <v>183</v>
      </c>
      <c r="C156" s="127">
        <v>253.62</v>
      </c>
      <c r="D156" s="111">
        <f t="shared" si="85"/>
        <v>1902.15</v>
      </c>
      <c r="E156" s="111">
        <f t="shared" si="86"/>
        <v>228.25799999999998</v>
      </c>
      <c r="F156" s="112">
        <f t="shared" si="87"/>
        <v>95.107500000000002</v>
      </c>
      <c r="G156" s="113">
        <f t="shared" si="88"/>
        <v>2130.4079999999999</v>
      </c>
      <c r="H156" s="160">
        <f t="shared" si="89"/>
        <v>4686.8976000000002</v>
      </c>
      <c r="I156" s="160">
        <f t="shared" si="90"/>
        <v>4213.5209424000004</v>
      </c>
      <c r="J156" s="160">
        <f t="shared" si="91"/>
        <v>3749.5180800000003</v>
      </c>
      <c r="K156" s="160"/>
      <c r="L156" s="167"/>
      <c r="M156" s="167"/>
      <c r="N156" s="160"/>
      <c r="O156" s="172">
        <f t="shared" si="92"/>
        <v>3515.1732000000002</v>
      </c>
      <c r="P156" s="180">
        <f t="shared" si="93"/>
        <v>4634.8730366400005</v>
      </c>
      <c r="Q156" s="126">
        <v>1.1000000000000001</v>
      </c>
      <c r="R156" s="107">
        <v>0</v>
      </c>
    </row>
    <row r="157" spans="1:18">
      <c r="A157" s="149" t="s">
        <v>184</v>
      </c>
      <c r="B157" s="108" t="s">
        <v>184</v>
      </c>
      <c r="C157" s="127">
        <v>253.62</v>
      </c>
      <c r="D157" s="111">
        <f t="shared" si="85"/>
        <v>1902.15</v>
      </c>
      <c r="E157" s="111">
        <f t="shared" si="86"/>
        <v>228.25799999999998</v>
      </c>
      <c r="F157" s="112">
        <f t="shared" si="87"/>
        <v>95.107500000000002</v>
      </c>
      <c r="G157" s="113">
        <f t="shared" si="88"/>
        <v>2130.4079999999999</v>
      </c>
      <c r="H157" s="160">
        <f t="shared" si="89"/>
        <v>4686.8976000000002</v>
      </c>
      <c r="I157" s="160">
        <f t="shared" si="90"/>
        <v>4213.5209424000004</v>
      </c>
      <c r="J157" s="160">
        <f t="shared" si="91"/>
        <v>3749.5180800000003</v>
      </c>
      <c r="K157" s="160"/>
      <c r="L157" s="167"/>
      <c r="M157" s="167"/>
      <c r="N157" s="160"/>
      <c r="O157" s="172">
        <f t="shared" si="92"/>
        <v>3515.1732000000002</v>
      </c>
      <c r="P157" s="180">
        <f t="shared" si="93"/>
        <v>4634.8730366400005</v>
      </c>
      <c r="Q157" s="126">
        <v>1.1000000000000001</v>
      </c>
      <c r="R157" s="107">
        <v>0</v>
      </c>
    </row>
    <row r="158" spans="1:18">
      <c r="A158" s="149" t="s">
        <v>185</v>
      </c>
      <c r="B158" s="108" t="s">
        <v>185</v>
      </c>
      <c r="C158" s="127">
        <v>253.62</v>
      </c>
      <c r="D158" s="111">
        <f t="shared" si="85"/>
        <v>1902.15</v>
      </c>
      <c r="E158" s="111">
        <f t="shared" si="86"/>
        <v>228.25799999999998</v>
      </c>
      <c r="F158" s="112">
        <f t="shared" si="87"/>
        <v>95.107500000000002</v>
      </c>
      <c r="G158" s="113">
        <f t="shared" si="88"/>
        <v>2130.4079999999999</v>
      </c>
      <c r="H158" s="160">
        <f t="shared" si="89"/>
        <v>4686.8976000000002</v>
      </c>
      <c r="I158" s="160">
        <f t="shared" si="90"/>
        <v>4213.5209424000004</v>
      </c>
      <c r="J158" s="160">
        <f t="shared" si="91"/>
        <v>3749.5180800000003</v>
      </c>
      <c r="K158" s="160"/>
      <c r="L158" s="167"/>
      <c r="M158" s="167"/>
      <c r="N158" s="160"/>
      <c r="O158" s="172">
        <f t="shared" si="92"/>
        <v>3515.1732000000002</v>
      </c>
      <c r="P158" s="180">
        <f t="shared" si="93"/>
        <v>4634.8730366400005</v>
      </c>
      <c r="Q158" s="126">
        <v>1.1000000000000001</v>
      </c>
      <c r="R158" s="107">
        <v>0</v>
      </c>
    </row>
    <row r="159" spans="1:18">
      <c r="A159" s="149" t="s">
        <v>186</v>
      </c>
      <c r="B159" s="108" t="s">
        <v>186</v>
      </c>
      <c r="C159" s="127">
        <v>253.62</v>
      </c>
      <c r="D159" s="111">
        <f>(C159*7.5)</f>
        <v>1902.15</v>
      </c>
      <c r="E159" s="111">
        <f t="shared" si="86"/>
        <v>228.25799999999998</v>
      </c>
      <c r="F159" s="112">
        <f t="shared" si="87"/>
        <v>95.107500000000002</v>
      </c>
      <c r="G159" s="113">
        <f t="shared" si="88"/>
        <v>2130.4079999999999</v>
      </c>
      <c r="H159" s="160">
        <f t="shared" si="89"/>
        <v>4686.8976000000002</v>
      </c>
      <c r="I159" s="160">
        <f t="shared" si="90"/>
        <v>4213.5209424000004</v>
      </c>
      <c r="J159" s="160">
        <f t="shared" si="91"/>
        <v>3749.5180800000003</v>
      </c>
      <c r="K159" s="160"/>
      <c r="L159" s="167"/>
      <c r="M159" s="167"/>
      <c r="N159" s="160"/>
      <c r="O159" s="172">
        <f t="shared" si="92"/>
        <v>3515.1732000000002</v>
      </c>
      <c r="P159" s="180">
        <f t="shared" si="93"/>
        <v>4634.8730366400005</v>
      </c>
      <c r="Q159" s="126">
        <v>1.1000000000000001</v>
      </c>
      <c r="R159" s="107">
        <v>0</v>
      </c>
    </row>
    <row r="160" spans="1:18">
      <c r="A160" s="149" t="s">
        <v>187</v>
      </c>
      <c r="B160" s="108" t="s">
        <v>187</v>
      </c>
      <c r="C160" s="127">
        <v>253.62</v>
      </c>
      <c r="D160" s="111">
        <f>(C160*7.5)</f>
        <v>1902.15</v>
      </c>
      <c r="E160" s="111">
        <f t="shared" si="86"/>
        <v>228.25799999999998</v>
      </c>
      <c r="F160" s="112">
        <f t="shared" si="87"/>
        <v>95.107500000000002</v>
      </c>
      <c r="G160" s="113">
        <f t="shared" si="88"/>
        <v>2130.4079999999999</v>
      </c>
      <c r="H160" s="160">
        <f t="shared" si="89"/>
        <v>4686.8976000000002</v>
      </c>
      <c r="I160" s="160">
        <f t="shared" si="90"/>
        <v>4213.5209424000004</v>
      </c>
      <c r="J160" s="160">
        <f t="shared" si="91"/>
        <v>3749.5180800000003</v>
      </c>
      <c r="K160" s="160"/>
      <c r="L160" s="167"/>
      <c r="M160" s="167"/>
      <c r="N160" s="160"/>
      <c r="O160" s="172">
        <f t="shared" si="92"/>
        <v>3515.1732000000002</v>
      </c>
      <c r="P160" s="180">
        <f t="shared" si="93"/>
        <v>4634.8730366400005</v>
      </c>
      <c r="Q160" s="126">
        <v>1.1000000000000001</v>
      </c>
      <c r="R160" s="107">
        <v>0</v>
      </c>
    </row>
    <row r="161" spans="1:18">
      <c r="A161" s="149" t="s">
        <v>188</v>
      </c>
      <c r="B161" s="108" t="s">
        <v>188</v>
      </c>
      <c r="C161" s="127">
        <v>282.43</v>
      </c>
      <c r="D161" s="111">
        <f t="shared" si="85"/>
        <v>2118.2249999999999</v>
      </c>
      <c r="E161" s="111">
        <f t="shared" si="86"/>
        <v>254.18700000000001</v>
      </c>
      <c r="F161" s="112">
        <f t="shared" si="87"/>
        <v>105.91125</v>
      </c>
      <c r="G161" s="113">
        <f t="shared" si="88"/>
        <v>2372.4119999999998</v>
      </c>
      <c r="H161" s="160">
        <f t="shared" si="89"/>
        <v>5219.3064000000004</v>
      </c>
      <c r="I161" s="160">
        <f t="shared" si="90"/>
        <v>4692.1564535999996</v>
      </c>
      <c r="J161" s="160">
        <f t="shared" si="91"/>
        <v>4175.4451200000003</v>
      </c>
      <c r="K161" s="160"/>
      <c r="L161" s="167"/>
      <c r="M161" s="167"/>
      <c r="N161" s="160"/>
      <c r="O161" s="172">
        <f t="shared" si="92"/>
        <v>3914.4797999999996</v>
      </c>
      <c r="P161" s="180">
        <f t="shared" si="93"/>
        <v>5161.3720989599997</v>
      </c>
      <c r="Q161" s="126">
        <v>1.1000000000000001</v>
      </c>
      <c r="R161" s="107">
        <v>0</v>
      </c>
    </row>
    <row r="162" spans="1:18">
      <c r="A162" s="149" t="s">
        <v>189</v>
      </c>
      <c r="B162" s="108" t="s">
        <v>189</v>
      </c>
      <c r="C162" s="127">
        <v>282.43</v>
      </c>
      <c r="D162" s="111">
        <f t="shared" si="85"/>
        <v>2118.2249999999999</v>
      </c>
      <c r="E162" s="111">
        <f t="shared" si="86"/>
        <v>254.18700000000001</v>
      </c>
      <c r="F162" s="112">
        <f t="shared" si="87"/>
        <v>105.91125</v>
      </c>
      <c r="G162" s="113">
        <f t="shared" si="88"/>
        <v>2372.4119999999998</v>
      </c>
      <c r="H162" s="160">
        <f t="shared" si="89"/>
        <v>5219.3064000000004</v>
      </c>
      <c r="I162" s="160">
        <f t="shared" si="90"/>
        <v>4692.1564535999996</v>
      </c>
      <c r="J162" s="160">
        <f t="shared" si="91"/>
        <v>4175.4451200000003</v>
      </c>
      <c r="K162" s="160"/>
      <c r="L162" s="167"/>
      <c r="M162" s="167"/>
      <c r="N162" s="160"/>
      <c r="O162" s="172">
        <f t="shared" si="92"/>
        <v>3914.4797999999996</v>
      </c>
      <c r="P162" s="180">
        <f t="shared" si="93"/>
        <v>5161.3720989599997</v>
      </c>
      <c r="Q162" s="126">
        <v>1.1000000000000001</v>
      </c>
      <c r="R162" s="107">
        <v>0</v>
      </c>
    </row>
    <row r="163" spans="1:18">
      <c r="A163" s="149" t="s">
        <v>190</v>
      </c>
      <c r="B163" s="108" t="s">
        <v>190</v>
      </c>
      <c r="C163" s="127">
        <v>282.43</v>
      </c>
      <c r="D163" s="111">
        <f>(C163*7.5)</f>
        <v>2118.2249999999999</v>
      </c>
      <c r="E163" s="111">
        <f t="shared" si="86"/>
        <v>254.18700000000001</v>
      </c>
      <c r="F163" s="112">
        <f t="shared" si="87"/>
        <v>105.91125</v>
      </c>
      <c r="G163" s="113">
        <f t="shared" si="88"/>
        <v>2372.4119999999998</v>
      </c>
      <c r="H163" s="160">
        <f t="shared" si="89"/>
        <v>5219.3064000000004</v>
      </c>
      <c r="I163" s="160">
        <f t="shared" si="90"/>
        <v>4692.1564535999996</v>
      </c>
      <c r="J163" s="160">
        <f t="shared" si="91"/>
        <v>4175.4451200000003</v>
      </c>
      <c r="K163" s="160"/>
      <c r="L163" s="167"/>
      <c r="M163" s="167"/>
      <c r="N163" s="160"/>
      <c r="O163" s="172">
        <f t="shared" si="92"/>
        <v>3914.4797999999996</v>
      </c>
      <c r="P163" s="180">
        <f t="shared" si="93"/>
        <v>5161.3720989599997</v>
      </c>
      <c r="Q163" s="126">
        <v>1.1000000000000001</v>
      </c>
      <c r="R163" s="107">
        <v>0</v>
      </c>
    </row>
    <row r="164" spans="1:18">
      <c r="A164" s="149" t="s">
        <v>191</v>
      </c>
      <c r="B164" s="108" t="s">
        <v>191</v>
      </c>
      <c r="C164" s="127">
        <v>282.43</v>
      </c>
      <c r="D164" s="111">
        <f>(C164*7.5)</f>
        <v>2118.2249999999999</v>
      </c>
      <c r="E164" s="111">
        <f t="shared" si="86"/>
        <v>254.18700000000001</v>
      </c>
      <c r="F164" s="112">
        <f t="shared" si="87"/>
        <v>105.91125</v>
      </c>
      <c r="G164" s="113">
        <f t="shared" si="88"/>
        <v>2372.4119999999998</v>
      </c>
      <c r="H164" s="160">
        <f t="shared" si="89"/>
        <v>5219.3064000000004</v>
      </c>
      <c r="I164" s="160">
        <f t="shared" si="90"/>
        <v>4692.1564535999996</v>
      </c>
      <c r="J164" s="160">
        <f t="shared" si="91"/>
        <v>4175.4451200000003</v>
      </c>
      <c r="K164" s="160"/>
      <c r="L164" s="167"/>
      <c r="M164" s="167"/>
      <c r="N164" s="160"/>
      <c r="O164" s="172">
        <f t="shared" si="92"/>
        <v>3914.4797999999996</v>
      </c>
      <c r="P164" s="180">
        <f t="shared" si="93"/>
        <v>5161.3720989599997</v>
      </c>
      <c r="Q164" s="126">
        <v>1.1000000000000001</v>
      </c>
      <c r="R164" s="107">
        <v>0</v>
      </c>
    </row>
    <row r="165" spans="1:18">
      <c r="A165" s="149" t="s">
        <v>192</v>
      </c>
      <c r="B165" s="108" t="s">
        <v>192</v>
      </c>
      <c r="C165" s="127">
        <v>282.43</v>
      </c>
      <c r="D165" s="111">
        <f>(C165*7.5)</f>
        <v>2118.2249999999999</v>
      </c>
      <c r="E165" s="111">
        <f t="shared" si="86"/>
        <v>254.18700000000001</v>
      </c>
      <c r="F165" s="112">
        <f t="shared" si="87"/>
        <v>105.91125</v>
      </c>
      <c r="G165" s="113">
        <f t="shared" si="88"/>
        <v>2372.4119999999998</v>
      </c>
      <c r="H165" s="160">
        <f t="shared" si="89"/>
        <v>5219.3064000000004</v>
      </c>
      <c r="I165" s="160">
        <f t="shared" si="90"/>
        <v>4692.1564535999996</v>
      </c>
      <c r="J165" s="160">
        <f t="shared" si="91"/>
        <v>4175.4451200000003</v>
      </c>
      <c r="K165" s="160"/>
      <c r="L165" s="167"/>
      <c r="M165" s="167"/>
      <c r="N165" s="160"/>
      <c r="O165" s="172">
        <f t="shared" si="92"/>
        <v>3914.4797999999996</v>
      </c>
      <c r="P165" s="180">
        <f t="shared" si="93"/>
        <v>5161.3720989599997</v>
      </c>
      <c r="Q165" s="126">
        <v>1.1000000000000001</v>
      </c>
      <c r="R165" s="107">
        <v>0</v>
      </c>
    </row>
    <row r="166" spans="1:18">
      <c r="A166" s="149" t="s">
        <v>193</v>
      </c>
      <c r="B166" s="108" t="s">
        <v>193</v>
      </c>
      <c r="C166" s="127">
        <v>304.83</v>
      </c>
      <c r="D166" s="111">
        <f t="shared" si="85"/>
        <v>2286.2249999999999</v>
      </c>
      <c r="E166" s="111">
        <f t="shared" si="86"/>
        <v>274.34699999999998</v>
      </c>
      <c r="F166" s="112">
        <f t="shared" si="87"/>
        <v>114.31125</v>
      </c>
      <c r="G166" s="113">
        <f t="shared" si="88"/>
        <v>2560.5720000000001</v>
      </c>
      <c r="H166" s="160">
        <f t="shared" si="89"/>
        <v>5633.2584000000006</v>
      </c>
      <c r="I166" s="160">
        <f t="shared" si="90"/>
        <v>5064.2993016000009</v>
      </c>
      <c r="J166" s="160">
        <f t="shared" si="91"/>
        <v>4506.6067200000007</v>
      </c>
      <c r="K166" s="160"/>
      <c r="L166" s="167"/>
      <c r="M166" s="167"/>
      <c r="N166" s="160"/>
      <c r="O166" s="172">
        <f t="shared" si="92"/>
        <v>4224.9438000000009</v>
      </c>
      <c r="P166" s="180">
        <f t="shared" si="93"/>
        <v>5570.7292317600013</v>
      </c>
      <c r="Q166" s="126">
        <v>1.1000000000000001</v>
      </c>
      <c r="R166" s="107">
        <v>0</v>
      </c>
    </row>
    <row r="167" spans="1:18">
      <c r="A167" s="149" t="s">
        <v>194</v>
      </c>
      <c r="B167" s="108" t="s">
        <v>194</v>
      </c>
      <c r="C167" s="127">
        <v>304.83</v>
      </c>
      <c r="D167" s="111">
        <f t="shared" si="85"/>
        <v>2286.2249999999999</v>
      </c>
      <c r="E167" s="111">
        <f t="shared" si="86"/>
        <v>274.34699999999998</v>
      </c>
      <c r="F167" s="112">
        <f t="shared" si="87"/>
        <v>114.31125</v>
      </c>
      <c r="G167" s="113">
        <f t="shared" si="88"/>
        <v>2560.5720000000001</v>
      </c>
      <c r="H167" s="160">
        <f t="shared" si="89"/>
        <v>5633.2584000000006</v>
      </c>
      <c r="I167" s="160">
        <f t="shared" si="90"/>
        <v>5064.2993016000009</v>
      </c>
      <c r="J167" s="160">
        <f t="shared" si="91"/>
        <v>4506.6067200000007</v>
      </c>
      <c r="K167" s="160"/>
      <c r="L167" s="167"/>
      <c r="M167" s="167"/>
      <c r="N167" s="160"/>
      <c r="O167" s="172">
        <f t="shared" si="92"/>
        <v>4224.9438000000009</v>
      </c>
      <c r="P167" s="180">
        <f t="shared" si="93"/>
        <v>5570.7292317600013</v>
      </c>
      <c r="Q167" s="126">
        <v>1.1000000000000001</v>
      </c>
      <c r="R167" s="107">
        <v>0</v>
      </c>
    </row>
    <row r="168" spans="1:18">
      <c r="A168" s="149" t="s">
        <v>195</v>
      </c>
      <c r="B168" s="108" t="s">
        <v>195</v>
      </c>
      <c r="C168" s="127">
        <v>304.83</v>
      </c>
      <c r="D168" s="111">
        <f>(C168*7.5)</f>
        <v>2286.2249999999999</v>
      </c>
      <c r="E168" s="111">
        <f t="shared" si="86"/>
        <v>274.34699999999998</v>
      </c>
      <c r="F168" s="112">
        <f t="shared" si="87"/>
        <v>114.31125</v>
      </c>
      <c r="G168" s="113">
        <f t="shared" si="88"/>
        <v>2560.5720000000001</v>
      </c>
      <c r="H168" s="160">
        <f t="shared" si="89"/>
        <v>5633.2584000000006</v>
      </c>
      <c r="I168" s="160">
        <f t="shared" si="90"/>
        <v>5064.2993016000009</v>
      </c>
      <c r="J168" s="160">
        <f t="shared" si="91"/>
        <v>4506.6067200000007</v>
      </c>
      <c r="K168" s="160"/>
      <c r="L168" s="167"/>
      <c r="M168" s="167"/>
      <c r="N168" s="160"/>
      <c r="O168" s="172">
        <f t="shared" si="92"/>
        <v>4224.9438000000009</v>
      </c>
      <c r="P168" s="180">
        <f t="shared" si="93"/>
        <v>5570.7292317600013</v>
      </c>
      <c r="Q168" s="126">
        <v>1.1000000000000001</v>
      </c>
      <c r="R168" s="107">
        <v>0</v>
      </c>
    </row>
    <row r="169" spans="1:18">
      <c r="A169" s="149" t="s">
        <v>196</v>
      </c>
      <c r="B169" s="108" t="s">
        <v>196</v>
      </c>
      <c r="C169" s="127">
        <v>304.83</v>
      </c>
      <c r="D169" s="111">
        <f>(C169*7.5)</f>
        <v>2286.2249999999999</v>
      </c>
      <c r="E169" s="111">
        <f t="shared" si="86"/>
        <v>274.34699999999998</v>
      </c>
      <c r="F169" s="112">
        <f t="shared" si="87"/>
        <v>114.31125</v>
      </c>
      <c r="G169" s="113">
        <f t="shared" si="88"/>
        <v>2560.5720000000001</v>
      </c>
      <c r="H169" s="160">
        <f t="shared" si="89"/>
        <v>5633.2584000000006</v>
      </c>
      <c r="I169" s="160">
        <f t="shared" si="90"/>
        <v>5064.2993016000009</v>
      </c>
      <c r="J169" s="160">
        <f t="shared" si="91"/>
        <v>4506.6067200000007</v>
      </c>
      <c r="K169" s="160"/>
      <c r="L169" s="167"/>
      <c r="M169" s="167"/>
      <c r="N169" s="160"/>
      <c r="O169" s="172">
        <f t="shared" si="92"/>
        <v>4224.9438000000009</v>
      </c>
      <c r="P169" s="180">
        <f t="shared" si="93"/>
        <v>5570.7292317600013</v>
      </c>
      <c r="Q169" s="126">
        <v>1.1000000000000001</v>
      </c>
      <c r="R169" s="107">
        <v>0</v>
      </c>
    </row>
    <row r="170" spans="1:18">
      <c r="A170" s="149" t="s">
        <v>197</v>
      </c>
      <c r="B170" s="108" t="s">
        <v>197</v>
      </c>
      <c r="C170" s="127">
        <v>304.83</v>
      </c>
      <c r="D170" s="111">
        <f>(C170*7.5)</f>
        <v>2286.2249999999999</v>
      </c>
      <c r="E170" s="111">
        <f t="shared" si="86"/>
        <v>274.34699999999998</v>
      </c>
      <c r="F170" s="112">
        <f t="shared" si="87"/>
        <v>114.31125</v>
      </c>
      <c r="G170" s="113">
        <f t="shared" si="88"/>
        <v>2560.5720000000001</v>
      </c>
      <c r="H170" s="160">
        <f t="shared" si="89"/>
        <v>5633.2584000000006</v>
      </c>
      <c r="I170" s="160">
        <f t="shared" si="90"/>
        <v>5064.2993016000009</v>
      </c>
      <c r="J170" s="160">
        <f t="shared" si="91"/>
        <v>4506.6067200000007</v>
      </c>
      <c r="K170" s="160"/>
      <c r="L170" s="167"/>
      <c r="M170" s="167"/>
      <c r="N170" s="160"/>
      <c r="O170" s="172">
        <f t="shared" si="92"/>
        <v>4224.9438000000009</v>
      </c>
      <c r="P170" s="180">
        <f t="shared" si="93"/>
        <v>5570.7292317600013</v>
      </c>
      <c r="Q170" s="126">
        <v>1.1000000000000001</v>
      </c>
      <c r="R170" s="107">
        <v>0</v>
      </c>
    </row>
    <row r="171" spans="1:18">
      <c r="A171" s="149" t="s">
        <v>198</v>
      </c>
      <c r="B171" s="108" t="s">
        <v>198</v>
      </c>
      <c r="C171" s="127">
        <v>342.1</v>
      </c>
      <c r="D171" s="111">
        <f t="shared" si="85"/>
        <v>2565.75</v>
      </c>
      <c r="E171" s="111">
        <f t="shared" si="86"/>
        <v>307.89</v>
      </c>
      <c r="F171" s="112">
        <f t="shared" si="87"/>
        <v>128.28749999999999</v>
      </c>
      <c r="G171" s="113">
        <f t="shared" si="88"/>
        <v>2873.64</v>
      </c>
      <c r="H171" s="160">
        <f t="shared" si="89"/>
        <v>6322.0079999999998</v>
      </c>
      <c r="I171" s="160">
        <f t="shared" si="90"/>
        <v>5683.485192000001</v>
      </c>
      <c r="J171" s="160">
        <f t="shared" si="91"/>
        <v>5057.6063999999997</v>
      </c>
      <c r="K171" s="160"/>
      <c r="L171" s="167"/>
      <c r="M171" s="167"/>
      <c r="N171" s="160"/>
      <c r="O171" s="172">
        <f t="shared" si="92"/>
        <v>4741.5060000000003</v>
      </c>
      <c r="P171" s="180">
        <f t="shared" si="93"/>
        <v>6251.8337112000017</v>
      </c>
      <c r="Q171" s="126">
        <v>1.1000000000000001</v>
      </c>
      <c r="R171" s="107">
        <v>0</v>
      </c>
    </row>
    <row r="172" spans="1:18">
      <c r="A172" s="149" t="s">
        <v>199</v>
      </c>
      <c r="B172" s="108" t="s">
        <v>199</v>
      </c>
      <c r="C172" s="127">
        <v>342.1</v>
      </c>
      <c r="D172" s="111">
        <f t="shared" si="85"/>
        <v>2565.75</v>
      </c>
      <c r="E172" s="111">
        <f t="shared" si="86"/>
        <v>307.89</v>
      </c>
      <c r="F172" s="112">
        <f t="shared" si="87"/>
        <v>128.28749999999999</v>
      </c>
      <c r="G172" s="113">
        <f t="shared" si="88"/>
        <v>2873.64</v>
      </c>
      <c r="H172" s="160">
        <f t="shared" si="89"/>
        <v>6322.0079999999998</v>
      </c>
      <c r="I172" s="160">
        <f t="shared" si="90"/>
        <v>5683.485192000001</v>
      </c>
      <c r="J172" s="160">
        <f t="shared" si="91"/>
        <v>5057.6063999999997</v>
      </c>
      <c r="K172" s="160"/>
      <c r="L172" s="167"/>
      <c r="M172" s="167"/>
      <c r="N172" s="160"/>
      <c r="O172" s="172">
        <f t="shared" si="92"/>
        <v>4741.5060000000003</v>
      </c>
      <c r="P172" s="180">
        <f t="shared" si="93"/>
        <v>6251.8337112000017</v>
      </c>
      <c r="Q172" s="126">
        <v>1.1000000000000001</v>
      </c>
      <c r="R172" s="107">
        <v>0</v>
      </c>
    </row>
    <row r="173" spans="1:18">
      <c r="A173" s="149" t="s">
        <v>200</v>
      </c>
      <c r="B173" s="108" t="s">
        <v>200</v>
      </c>
      <c r="C173" s="127">
        <v>342.1</v>
      </c>
      <c r="D173" s="111">
        <f>(C173*7.5)</f>
        <v>2565.75</v>
      </c>
      <c r="E173" s="111">
        <f t="shared" si="86"/>
        <v>307.89</v>
      </c>
      <c r="F173" s="112">
        <f t="shared" si="87"/>
        <v>128.28749999999999</v>
      </c>
      <c r="G173" s="113">
        <f t="shared" si="88"/>
        <v>2873.64</v>
      </c>
      <c r="H173" s="160">
        <f t="shared" si="89"/>
        <v>6322.0079999999998</v>
      </c>
      <c r="I173" s="160">
        <f t="shared" si="90"/>
        <v>5683.485192000001</v>
      </c>
      <c r="J173" s="160">
        <f t="shared" si="91"/>
        <v>5057.6063999999997</v>
      </c>
      <c r="K173" s="160"/>
      <c r="L173" s="167"/>
      <c r="M173" s="167"/>
      <c r="N173" s="160"/>
      <c r="O173" s="172">
        <f t="shared" si="92"/>
        <v>4741.5060000000003</v>
      </c>
      <c r="P173" s="180">
        <f t="shared" si="93"/>
        <v>6251.8337112000017</v>
      </c>
      <c r="Q173" s="126">
        <v>1.1000000000000001</v>
      </c>
      <c r="R173" s="107">
        <v>0</v>
      </c>
    </row>
    <row r="174" spans="1:18">
      <c r="A174" s="149" t="s">
        <v>201</v>
      </c>
      <c r="B174" s="108" t="s">
        <v>201</v>
      </c>
      <c r="C174" s="127">
        <v>342.1</v>
      </c>
      <c r="D174" s="111">
        <f>(C174*7.5)</f>
        <v>2565.75</v>
      </c>
      <c r="E174" s="111">
        <f t="shared" si="86"/>
        <v>307.89</v>
      </c>
      <c r="F174" s="112">
        <f t="shared" si="87"/>
        <v>128.28749999999999</v>
      </c>
      <c r="G174" s="113">
        <f t="shared" si="88"/>
        <v>2873.64</v>
      </c>
      <c r="H174" s="160">
        <f t="shared" si="89"/>
        <v>6322.0079999999998</v>
      </c>
      <c r="I174" s="160">
        <f t="shared" si="90"/>
        <v>5683.485192000001</v>
      </c>
      <c r="J174" s="160">
        <f t="shared" si="91"/>
        <v>5057.6063999999997</v>
      </c>
      <c r="K174" s="160"/>
      <c r="L174" s="167"/>
      <c r="M174" s="167"/>
      <c r="N174" s="160"/>
      <c r="O174" s="172">
        <f t="shared" si="92"/>
        <v>4741.5060000000003</v>
      </c>
      <c r="P174" s="180">
        <f t="shared" si="93"/>
        <v>6251.8337112000017</v>
      </c>
      <c r="Q174" s="126">
        <v>1.1000000000000001</v>
      </c>
      <c r="R174" s="107">
        <v>0</v>
      </c>
    </row>
    <row r="175" spans="1:18">
      <c r="A175" s="149" t="s">
        <v>202</v>
      </c>
      <c r="B175" s="108" t="s">
        <v>202</v>
      </c>
      <c r="C175" s="127">
        <v>342.1</v>
      </c>
      <c r="D175" s="111">
        <f>(C175*7.5)</f>
        <v>2565.75</v>
      </c>
      <c r="E175" s="111">
        <f t="shared" si="86"/>
        <v>307.89</v>
      </c>
      <c r="F175" s="112">
        <f t="shared" si="87"/>
        <v>128.28749999999999</v>
      </c>
      <c r="G175" s="113">
        <f t="shared" si="88"/>
        <v>2873.64</v>
      </c>
      <c r="H175" s="160">
        <f t="shared" si="89"/>
        <v>6322.0079999999998</v>
      </c>
      <c r="I175" s="160">
        <f t="shared" si="90"/>
        <v>5683.485192000001</v>
      </c>
      <c r="J175" s="160">
        <f t="shared" si="91"/>
        <v>5057.6063999999997</v>
      </c>
      <c r="K175" s="160"/>
      <c r="L175" s="167"/>
      <c r="M175" s="167"/>
      <c r="N175" s="160"/>
      <c r="O175" s="172">
        <f t="shared" si="92"/>
        <v>4741.5060000000003</v>
      </c>
      <c r="P175" s="180">
        <f t="shared" si="93"/>
        <v>6251.8337112000017</v>
      </c>
      <c r="Q175" s="126">
        <v>1.1000000000000001</v>
      </c>
      <c r="R175" s="107">
        <v>0</v>
      </c>
    </row>
    <row r="176" spans="1:18">
      <c r="A176" s="149" t="s">
        <v>203</v>
      </c>
      <c r="B176" s="108" t="s">
        <v>203</v>
      </c>
      <c r="C176" s="127">
        <v>375.16</v>
      </c>
      <c r="D176" s="111">
        <f t="shared" si="85"/>
        <v>2813.7000000000003</v>
      </c>
      <c r="E176" s="111">
        <f t="shared" si="86"/>
        <v>337.64400000000006</v>
      </c>
      <c r="F176" s="112">
        <f t="shared" si="87"/>
        <v>140.68500000000003</v>
      </c>
      <c r="G176" s="113">
        <f t="shared" si="88"/>
        <v>3151.3440000000005</v>
      </c>
      <c r="H176" s="160">
        <f t="shared" si="89"/>
        <v>6932.9568000000017</v>
      </c>
      <c r="I176" s="160">
        <f t="shared" si="90"/>
        <v>6232.7281632000022</v>
      </c>
      <c r="J176" s="160">
        <f t="shared" si="91"/>
        <v>5546.3654400000023</v>
      </c>
      <c r="K176" s="160"/>
      <c r="L176" s="167"/>
      <c r="M176" s="167"/>
      <c r="N176" s="160"/>
      <c r="O176" s="172">
        <f t="shared" si="92"/>
        <v>5199.7176000000009</v>
      </c>
      <c r="P176" s="180">
        <f t="shared" si="93"/>
        <v>6856.0009795200031</v>
      </c>
      <c r="Q176" s="126">
        <v>1.1000000000000001</v>
      </c>
      <c r="R176" s="107">
        <v>0</v>
      </c>
    </row>
    <row r="177" spans="1:18">
      <c r="A177" s="149" t="s">
        <v>204</v>
      </c>
      <c r="B177" s="108" t="s">
        <v>204</v>
      </c>
      <c r="C177" s="127">
        <v>375.16</v>
      </c>
      <c r="D177" s="111">
        <f t="shared" si="85"/>
        <v>2813.7000000000003</v>
      </c>
      <c r="E177" s="111">
        <f t="shared" si="86"/>
        <v>337.64400000000006</v>
      </c>
      <c r="F177" s="112">
        <f t="shared" si="87"/>
        <v>140.68500000000003</v>
      </c>
      <c r="G177" s="113">
        <f t="shared" si="88"/>
        <v>3151.3440000000005</v>
      </c>
      <c r="H177" s="160">
        <f t="shared" si="89"/>
        <v>6932.9568000000017</v>
      </c>
      <c r="I177" s="160">
        <f t="shared" si="90"/>
        <v>6232.7281632000022</v>
      </c>
      <c r="J177" s="160">
        <f t="shared" si="91"/>
        <v>5546.3654400000023</v>
      </c>
      <c r="K177" s="160"/>
      <c r="L177" s="167"/>
      <c r="M177" s="167"/>
      <c r="N177" s="160"/>
      <c r="O177" s="172">
        <f t="shared" si="92"/>
        <v>5199.7176000000009</v>
      </c>
      <c r="P177" s="180">
        <f t="shared" si="93"/>
        <v>6856.0009795200031</v>
      </c>
      <c r="Q177" s="126">
        <v>1.1000000000000001</v>
      </c>
      <c r="R177" s="107">
        <v>0</v>
      </c>
    </row>
    <row r="178" spans="1:18">
      <c r="A178" s="149" t="s">
        <v>205</v>
      </c>
      <c r="B178" s="108" t="s">
        <v>205</v>
      </c>
      <c r="C178" s="127">
        <v>375.16</v>
      </c>
      <c r="D178" s="111">
        <f t="shared" si="85"/>
        <v>2813.7000000000003</v>
      </c>
      <c r="E178" s="111">
        <f t="shared" si="86"/>
        <v>337.64400000000006</v>
      </c>
      <c r="F178" s="112">
        <f t="shared" si="87"/>
        <v>140.68500000000003</v>
      </c>
      <c r="G178" s="113">
        <f t="shared" si="88"/>
        <v>3151.3440000000005</v>
      </c>
      <c r="H178" s="160">
        <f t="shared" si="89"/>
        <v>6932.9568000000017</v>
      </c>
      <c r="I178" s="160">
        <f t="shared" si="90"/>
        <v>6232.7281632000022</v>
      </c>
      <c r="J178" s="160">
        <f t="shared" si="91"/>
        <v>5546.3654400000023</v>
      </c>
      <c r="K178" s="160"/>
      <c r="L178" s="167"/>
      <c r="M178" s="167"/>
      <c r="N178" s="160"/>
      <c r="O178" s="172">
        <f t="shared" si="92"/>
        <v>5199.7176000000009</v>
      </c>
      <c r="P178" s="180">
        <f t="shared" si="93"/>
        <v>6856.0009795200031</v>
      </c>
      <c r="Q178" s="126">
        <v>1.1000000000000001</v>
      </c>
      <c r="R178" s="107">
        <v>0</v>
      </c>
    </row>
    <row r="179" spans="1:18">
      <c r="A179" s="149" t="s">
        <v>206</v>
      </c>
      <c r="B179" s="108" t="s">
        <v>206</v>
      </c>
      <c r="C179" s="127">
        <v>375.16</v>
      </c>
      <c r="D179" s="111">
        <f t="shared" si="85"/>
        <v>2813.7000000000003</v>
      </c>
      <c r="E179" s="111">
        <f t="shared" si="86"/>
        <v>337.64400000000006</v>
      </c>
      <c r="F179" s="112">
        <f t="shared" si="87"/>
        <v>140.68500000000003</v>
      </c>
      <c r="G179" s="113">
        <f t="shared" si="88"/>
        <v>3151.3440000000005</v>
      </c>
      <c r="H179" s="160">
        <f t="shared" si="89"/>
        <v>6932.9568000000017</v>
      </c>
      <c r="I179" s="160">
        <f t="shared" si="90"/>
        <v>6232.7281632000022</v>
      </c>
      <c r="J179" s="160">
        <f t="shared" si="91"/>
        <v>5546.3654400000023</v>
      </c>
      <c r="K179" s="160"/>
      <c r="L179" s="167"/>
      <c r="M179" s="167"/>
      <c r="N179" s="160"/>
      <c r="O179" s="172">
        <f t="shared" si="92"/>
        <v>5199.7176000000009</v>
      </c>
      <c r="P179" s="180">
        <f t="shared" si="93"/>
        <v>6856.0009795200031</v>
      </c>
      <c r="Q179" s="126">
        <v>1.1000000000000001</v>
      </c>
      <c r="R179" s="107">
        <v>0</v>
      </c>
    </row>
    <row r="180" spans="1:18">
      <c r="A180" s="149" t="s">
        <v>207</v>
      </c>
      <c r="B180" s="108" t="s">
        <v>207</v>
      </c>
      <c r="C180" s="127">
        <v>375.16</v>
      </c>
      <c r="D180" s="111">
        <f t="shared" si="85"/>
        <v>2813.7000000000003</v>
      </c>
      <c r="E180" s="111">
        <f t="shared" si="86"/>
        <v>337.64400000000006</v>
      </c>
      <c r="F180" s="112">
        <f t="shared" si="87"/>
        <v>140.68500000000003</v>
      </c>
      <c r="G180" s="113">
        <f t="shared" si="88"/>
        <v>3151.3440000000005</v>
      </c>
      <c r="H180" s="160">
        <f t="shared" si="89"/>
        <v>6932.9568000000017</v>
      </c>
      <c r="I180" s="160">
        <f t="shared" si="90"/>
        <v>6232.7281632000022</v>
      </c>
      <c r="J180" s="160">
        <f t="shared" si="91"/>
        <v>5546.3654400000023</v>
      </c>
      <c r="K180" s="160"/>
      <c r="L180" s="167"/>
      <c r="M180" s="167"/>
      <c r="N180" s="160"/>
      <c r="O180" s="172">
        <f t="shared" si="92"/>
        <v>5199.7176000000009</v>
      </c>
      <c r="P180" s="180">
        <f t="shared" si="93"/>
        <v>6856.0009795200031</v>
      </c>
      <c r="Q180" s="126">
        <v>1.1000000000000001</v>
      </c>
      <c r="R180" s="107">
        <v>0</v>
      </c>
    </row>
    <row r="181" spans="1:18">
      <c r="A181" s="149" t="s">
        <v>208</v>
      </c>
      <c r="B181" s="108" t="s">
        <v>208</v>
      </c>
      <c r="C181" s="128">
        <v>98.84</v>
      </c>
      <c r="D181" s="111">
        <f t="shared" si="85"/>
        <v>741.30000000000007</v>
      </c>
      <c r="E181" s="111">
        <f>D181/100*15</f>
        <v>111.19500000000001</v>
      </c>
      <c r="F181" s="112"/>
      <c r="G181" s="113">
        <f t="shared" ref="G181:G219" si="94">D181</f>
        <v>741.30000000000007</v>
      </c>
      <c r="H181" s="160">
        <f>D181*2.4*Q181+E181+F181</f>
        <v>1890.3150000000001</v>
      </c>
      <c r="I181" s="160">
        <f>D181*2.2*Q181+E181+F181</f>
        <v>1742.0550000000003</v>
      </c>
      <c r="J181" s="160">
        <f t="shared" ref="J181:J190" si="95">D181*2*Q181+E181+F181</f>
        <v>1593.7950000000001</v>
      </c>
      <c r="K181" s="160">
        <f t="shared" ref="K181:K190" si="96">D181*1.9*Q181+E181+F181</f>
        <v>1519.665</v>
      </c>
      <c r="L181" s="160">
        <f t="shared" ref="L181:L190" si="97">D181*1.79*Q181+E181+F181</f>
        <v>1438.1220000000001</v>
      </c>
      <c r="M181" s="160"/>
      <c r="N181" s="160"/>
      <c r="O181" s="172">
        <f>D181*1.7*Q181+E181+F181</f>
        <v>1371.405</v>
      </c>
      <c r="P181" s="180">
        <f t="shared" ref="P181:P190" si="98">I181</f>
        <v>1742.0550000000003</v>
      </c>
      <c r="Q181" s="106">
        <v>1</v>
      </c>
      <c r="R181" s="107">
        <v>0</v>
      </c>
    </row>
    <row r="182" spans="1:18">
      <c r="A182" s="149" t="s">
        <v>209</v>
      </c>
      <c r="B182" s="108" t="s">
        <v>209</v>
      </c>
      <c r="C182" s="129">
        <v>116.42</v>
      </c>
      <c r="D182" s="111">
        <f t="shared" si="85"/>
        <v>873.15</v>
      </c>
      <c r="E182" s="111">
        <f>D182/100*15</f>
        <v>130.9725</v>
      </c>
      <c r="F182" s="112"/>
      <c r="G182" s="113">
        <f t="shared" si="94"/>
        <v>873.15</v>
      </c>
      <c r="H182" s="160">
        <f t="shared" ref="H182:H190" si="99">D182*2.4*Q182+E182+F182</f>
        <v>2226.5324999999998</v>
      </c>
      <c r="I182" s="160">
        <f t="shared" ref="I182:I190" si="100">D182*2.2*Q182+E182+F182</f>
        <v>2051.9025000000001</v>
      </c>
      <c r="J182" s="160">
        <v>1999</v>
      </c>
      <c r="K182" s="160">
        <f t="shared" si="96"/>
        <v>1789.9575</v>
      </c>
      <c r="L182" s="160">
        <f t="shared" si="97"/>
        <v>1693.9110000000001</v>
      </c>
      <c r="M182" s="160"/>
      <c r="N182" s="160"/>
      <c r="O182" s="172">
        <f t="shared" ref="O182:O190" si="101">D182*1.7*Q182+E182+F182</f>
        <v>1615.3275000000001</v>
      </c>
      <c r="P182" s="180">
        <f t="shared" si="98"/>
        <v>2051.9025000000001</v>
      </c>
      <c r="Q182" s="106">
        <v>1</v>
      </c>
      <c r="R182" s="107">
        <v>0</v>
      </c>
    </row>
    <row r="183" spans="1:18">
      <c r="A183" s="149" t="s">
        <v>210</v>
      </c>
      <c r="B183" s="108" t="s">
        <v>210</v>
      </c>
      <c r="C183" s="129">
        <v>128.97</v>
      </c>
      <c r="D183" s="111">
        <f t="shared" si="85"/>
        <v>967.27499999999998</v>
      </c>
      <c r="E183" s="111">
        <f>D183/100*15</f>
        <v>145.09125</v>
      </c>
      <c r="F183" s="112"/>
      <c r="G183" s="113">
        <f t="shared" si="94"/>
        <v>967.27499999999998</v>
      </c>
      <c r="H183" s="160">
        <f t="shared" si="99"/>
        <v>2466.55125</v>
      </c>
      <c r="I183" s="160">
        <f t="shared" si="100"/>
        <v>2273.0962500000001</v>
      </c>
      <c r="J183" s="160">
        <v>2148</v>
      </c>
      <c r="K183" s="160">
        <v>2049</v>
      </c>
      <c r="L183" s="160">
        <f t="shared" si="97"/>
        <v>1876.5135</v>
      </c>
      <c r="M183" s="160"/>
      <c r="N183" s="160"/>
      <c r="O183" s="172">
        <f t="shared" si="101"/>
        <v>1789.4587499999998</v>
      </c>
      <c r="P183" s="180">
        <f t="shared" si="98"/>
        <v>2273.0962500000001</v>
      </c>
      <c r="Q183" s="106">
        <v>1</v>
      </c>
      <c r="R183" s="107">
        <v>0</v>
      </c>
    </row>
    <row r="184" spans="1:18">
      <c r="A184" s="149" t="s">
        <v>211</v>
      </c>
      <c r="B184" s="108" t="s">
        <v>211</v>
      </c>
      <c r="C184" s="129">
        <v>137.57</v>
      </c>
      <c r="D184" s="111">
        <f t="shared" si="85"/>
        <v>1031.7749999999999</v>
      </c>
      <c r="E184" s="111">
        <f>D184/100*15</f>
        <v>154.76624999999999</v>
      </c>
      <c r="F184" s="112"/>
      <c r="G184" s="113">
        <f t="shared" si="94"/>
        <v>1031.7749999999999</v>
      </c>
      <c r="H184" s="160">
        <f t="shared" si="99"/>
        <v>2631.0262499999999</v>
      </c>
      <c r="I184" s="160">
        <f t="shared" si="100"/>
        <v>2424.6712499999999</v>
      </c>
      <c r="J184" s="160">
        <f t="shared" si="95"/>
        <v>2218.3162499999999</v>
      </c>
      <c r="K184" s="160">
        <v>2159</v>
      </c>
      <c r="L184" s="160">
        <f t="shared" si="97"/>
        <v>2001.6434999999997</v>
      </c>
      <c r="M184" s="160"/>
      <c r="N184" s="160"/>
      <c r="O184" s="172">
        <f t="shared" si="101"/>
        <v>1908.7837499999996</v>
      </c>
      <c r="P184" s="180">
        <f t="shared" si="98"/>
        <v>2424.6712499999999</v>
      </c>
      <c r="Q184" s="106">
        <v>1</v>
      </c>
      <c r="R184" s="107">
        <v>0</v>
      </c>
    </row>
    <row r="185" spans="1:18">
      <c r="A185" s="149" t="s">
        <v>212</v>
      </c>
      <c r="B185" s="108" t="s">
        <v>212</v>
      </c>
      <c r="C185" s="129">
        <v>183.11</v>
      </c>
      <c r="D185" s="111">
        <f t="shared" ref="D185:D190" si="102">(C185*7.5)</f>
        <v>1373.325</v>
      </c>
      <c r="E185" s="111">
        <f t="shared" ref="E185" si="103">D185/100*15</f>
        <v>205.99875</v>
      </c>
      <c r="F185" s="112"/>
      <c r="G185" s="113">
        <f t="shared" si="94"/>
        <v>1373.325</v>
      </c>
      <c r="H185" s="160">
        <f t="shared" si="99"/>
        <v>3501.9787500000002</v>
      </c>
      <c r="I185" s="160">
        <f t="shared" si="100"/>
        <v>3227.3137500000007</v>
      </c>
      <c r="J185" s="160">
        <v>3059</v>
      </c>
      <c r="K185" s="160">
        <f t="shared" si="96"/>
        <v>2815.3162500000003</v>
      </c>
      <c r="L185" s="160">
        <f t="shared" si="97"/>
        <v>2664.2505000000006</v>
      </c>
      <c r="M185" s="160"/>
      <c r="N185" s="160"/>
      <c r="O185" s="172">
        <f t="shared" si="101"/>
        <v>2540.6512500000003</v>
      </c>
      <c r="P185" s="180">
        <f t="shared" si="98"/>
        <v>3227.3137500000007</v>
      </c>
      <c r="Q185" s="106">
        <v>1</v>
      </c>
      <c r="R185" s="107">
        <v>0</v>
      </c>
    </row>
    <row r="186" spans="1:18">
      <c r="A186" s="149" t="s">
        <v>213</v>
      </c>
      <c r="B186" s="108" t="s">
        <v>213</v>
      </c>
      <c r="C186" s="129">
        <v>212.42</v>
      </c>
      <c r="D186" s="111">
        <f t="shared" si="102"/>
        <v>1593.1499999999999</v>
      </c>
      <c r="E186" s="111">
        <f>D186/100*16</f>
        <v>254.90399999999997</v>
      </c>
      <c r="F186" s="112"/>
      <c r="G186" s="113">
        <f t="shared" si="94"/>
        <v>1593.1499999999999</v>
      </c>
      <c r="H186" s="160">
        <f t="shared" si="99"/>
        <v>4078.4639999999995</v>
      </c>
      <c r="I186" s="160">
        <f t="shared" si="100"/>
        <v>3759.8339999999998</v>
      </c>
      <c r="J186" s="160">
        <f t="shared" si="95"/>
        <v>3441.2039999999997</v>
      </c>
      <c r="K186" s="160">
        <f t="shared" si="96"/>
        <v>3281.8889999999997</v>
      </c>
      <c r="L186" s="160">
        <f t="shared" si="97"/>
        <v>3106.6424999999999</v>
      </c>
      <c r="M186" s="160"/>
      <c r="N186" s="160"/>
      <c r="O186" s="172">
        <f t="shared" si="101"/>
        <v>2963.2589999999996</v>
      </c>
      <c r="P186" s="180">
        <f t="shared" si="98"/>
        <v>3759.8339999999998</v>
      </c>
      <c r="Q186" s="106">
        <v>1</v>
      </c>
      <c r="R186" s="107">
        <v>0</v>
      </c>
    </row>
    <row r="187" spans="1:18">
      <c r="A187" s="149" t="s">
        <v>214</v>
      </c>
      <c r="B187" s="108" t="s">
        <v>214</v>
      </c>
      <c r="C187" s="129">
        <v>235.98</v>
      </c>
      <c r="D187" s="111">
        <f t="shared" si="102"/>
        <v>1769.85</v>
      </c>
      <c r="E187" s="111">
        <f>D187/100*17</f>
        <v>300.87450000000001</v>
      </c>
      <c r="F187" s="112"/>
      <c r="G187" s="113">
        <f t="shared" si="94"/>
        <v>1769.85</v>
      </c>
      <c r="H187" s="160">
        <f t="shared" si="99"/>
        <v>4548.5144999999993</v>
      </c>
      <c r="I187" s="160">
        <f t="shared" si="100"/>
        <v>4194.5445</v>
      </c>
      <c r="J187" s="160">
        <f t="shared" si="95"/>
        <v>3840.5744999999997</v>
      </c>
      <c r="K187" s="160">
        <f t="shared" si="96"/>
        <v>3663.5894999999996</v>
      </c>
      <c r="L187" s="160">
        <f t="shared" si="97"/>
        <v>3468.9059999999999</v>
      </c>
      <c r="M187" s="160"/>
      <c r="N187" s="160"/>
      <c r="O187" s="172">
        <f t="shared" si="101"/>
        <v>3309.6194999999998</v>
      </c>
      <c r="P187" s="180">
        <f t="shared" si="98"/>
        <v>4194.5445</v>
      </c>
      <c r="Q187" s="106">
        <v>1</v>
      </c>
      <c r="R187" s="107">
        <v>0</v>
      </c>
    </row>
    <row r="188" spans="1:18">
      <c r="A188" s="149" t="s">
        <v>215</v>
      </c>
      <c r="B188" s="108" t="s">
        <v>215</v>
      </c>
      <c r="C188" s="129">
        <v>249.8</v>
      </c>
      <c r="D188" s="111">
        <f t="shared" si="102"/>
        <v>1873.5</v>
      </c>
      <c r="E188" s="111">
        <f>D188/100*18</f>
        <v>337.23</v>
      </c>
      <c r="F188" s="112"/>
      <c r="G188" s="113">
        <f t="shared" si="94"/>
        <v>1873.5</v>
      </c>
      <c r="H188" s="160">
        <f t="shared" si="99"/>
        <v>4833.6299999999992</v>
      </c>
      <c r="I188" s="160">
        <f t="shared" si="100"/>
        <v>4458.93</v>
      </c>
      <c r="J188" s="160">
        <f t="shared" si="95"/>
        <v>4084.23</v>
      </c>
      <c r="K188" s="160">
        <f t="shared" si="96"/>
        <v>3896.8799999999997</v>
      </c>
      <c r="L188" s="160">
        <f t="shared" si="97"/>
        <v>3690.7950000000001</v>
      </c>
      <c r="M188" s="160"/>
      <c r="N188" s="160"/>
      <c r="O188" s="172">
        <f t="shared" si="101"/>
        <v>3522.18</v>
      </c>
      <c r="P188" s="180">
        <f t="shared" si="98"/>
        <v>4458.93</v>
      </c>
      <c r="Q188" s="106">
        <v>1</v>
      </c>
      <c r="R188" s="107">
        <v>0</v>
      </c>
    </row>
    <row r="189" spans="1:18">
      <c r="A189" s="149" t="s">
        <v>216</v>
      </c>
      <c r="B189" s="108" t="s">
        <v>216</v>
      </c>
      <c r="C189" s="129">
        <v>272.47000000000003</v>
      </c>
      <c r="D189" s="111">
        <f t="shared" si="102"/>
        <v>2043.5250000000001</v>
      </c>
      <c r="E189" s="111">
        <f>D189/100*19</f>
        <v>388.26974999999999</v>
      </c>
      <c r="F189" s="112"/>
      <c r="G189" s="113">
        <f t="shared" si="94"/>
        <v>2043.5250000000001</v>
      </c>
      <c r="H189" s="160">
        <f t="shared" si="99"/>
        <v>5292.7297500000004</v>
      </c>
      <c r="I189" s="160">
        <f t="shared" si="100"/>
        <v>4884.0247500000005</v>
      </c>
      <c r="J189" s="160">
        <f t="shared" si="95"/>
        <v>4475.3197500000006</v>
      </c>
      <c r="K189" s="160">
        <f t="shared" si="96"/>
        <v>4270.9672500000006</v>
      </c>
      <c r="L189" s="160">
        <f t="shared" si="97"/>
        <v>4046.1795000000002</v>
      </c>
      <c r="M189" s="160"/>
      <c r="N189" s="160"/>
      <c r="O189" s="172">
        <f t="shared" si="101"/>
        <v>3862.2622500000002</v>
      </c>
      <c r="P189" s="180">
        <f t="shared" si="98"/>
        <v>4884.0247500000005</v>
      </c>
      <c r="Q189" s="106">
        <v>1</v>
      </c>
      <c r="R189" s="107">
        <v>0</v>
      </c>
    </row>
    <row r="190" spans="1:18">
      <c r="A190" s="149" t="s">
        <v>217</v>
      </c>
      <c r="B190" s="108" t="s">
        <v>217</v>
      </c>
      <c r="C190" s="129">
        <v>297.51</v>
      </c>
      <c r="D190" s="111">
        <f t="shared" si="102"/>
        <v>2231.3249999999998</v>
      </c>
      <c r="E190" s="111">
        <f>D190/100*19.9</f>
        <v>444.0336749999999</v>
      </c>
      <c r="F190" s="112"/>
      <c r="G190" s="113">
        <f t="shared" si="94"/>
        <v>2231.3249999999998</v>
      </c>
      <c r="H190" s="160">
        <f t="shared" si="99"/>
        <v>5799.2136749999991</v>
      </c>
      <c r="I190" s="160">
        <f t="shared" si="100"/>
        <v>5352.9486749999996</v>
      </c>
      <c r="J190" s="160">
        <f t="shared" si="95"/>
        <v>4906.6836749999993</v>
      </c>
      <c r="K190" s="160">
        <f t="shared" si="96"/>
        <v>4683.5511749999987</v>
      </c>
      <c r="L190" s="160">
        <f t="shared" si="97"/>
        <v>4438.1054249999997</v>
      </c>
      <c r="M190" s="160"/>
      <c r="N190" s="160"/>
      <c r="O190" s="172">
        <f t="shared" si="101"/>
        <v>4237.2861749999993</v>
      </c>
      <c r="P190" s="180">
        <f t="shared" si="98"/>
        <v>5352.9486749999996</v>
      </c>
      <c r="Q190" s="106">
        <v>1</v>
      </c>
      <c r="R190" s="107">
        <v>0</v>
      </c>
    </row>
    <row r="191" spans="1:18">
      <c r="A191" s="149" t="s">
        <v>422</v>
      </c>
      <c r="B191" s="108" t="s">
        <v>422</v>
      </c>
      <c r="C191" s="129">
        <v>183.11</v>
      </c>
      <c r="D191" s="111">
        <f>(C191+C52)*7.5</f>
        <v>2383.125</v>
      </c>
      <c r="E191" s="111">
        <f t="shared" ref="E191" si="104">D191/100*15</f>
        <v>357.46875</v>
      </c>
      <c r="F191" s="112"/>
      <c r="G191" s="113">
        <f t="shared" ref="G191" si="105">D191</f>
        <v>2383.125</v>
      </c>
      <c r="H191" s="160">
        <f t="shared" ref="H191" si="106">D191*2.4*Q191+E191+F191</f>
        <v>6076.96875</v>
      </c>
      <c r="I191" s="160">
        <f t="shared" ref="I191" si="107">D191*2.2*Q191+E191+F191</f>
        <v>5600.34375</v>
      </c>
      <c r="J191" s="160">
        <f>D191*2.2*Q191+E191+F191</f>
        <v>5600.34375</v>
      </c>
      <c r="K191" s="160">
        <f t="shared" ref="K191" si="108">D191*1.9*Q191+E191+F191</f>
        <v>4885.40625</v>
      </c>
      <c r="L191" s="160">
        <f t="shared" ref="L191" si="109">D191*1.79*Q191+E191+F191</f>
        <v>4623.2624999999998</v>
      </c>
      <c r="M191" s="160"/>
      <c r="N191" s="160"/>
      <c r="O191" s="172">
        <f t="shared" ref="O191" si="110">D191*1.55*Q191+E191+F191</f>
        <v>4051.3125</v>
      </c>
      <c r="P191" s="180">
        <f t="shared" ref="P191" si="111">I191</f>
        <v>5600.34375</v>
      </c>
      <c r="Q191" s="106">
        <v>1</v>
      </c>
      <c r="R191" s="107">
        <v>0</v>
      </c>
    </row>
    <row r="192" spans="1:18">
      <c r="A192" s="149" t="s">
        <v>423</v>
      </c>
      <c r="B192" s="108" t="s">
        <v>423</v>
      </c>
      <c r="C192" s="129">
        <v>212.42</v>
      </c>
      <c r="D192" s="111">
        <f>(C192+C52)*7.5</f>
        <v>2602.9499999999998</v>
      </c>
      <c r="E192" s="111">
        <f t="shared" ref="E192:E196" si="112">D192/100*15</f>
        <v>390.4425</v>
      </c>
      <c r="F192" s="112"/>
      <c r="G192" s="113">
        <f t="shared" ref="G192:G196" si="113">D192</f>
        <v>2602.9499999999998</v>
      </c>
      <c r="H192" s="160">
        <f t="shared" ref="H192:H196" si="114">D192*2.4*Q192+E192+F192</f>
        <v>6637.5224999999991</v>
      </c>
      <c r="I192" s="160">
        <f t="shared" ref="I192:I196" si="115">D192*2.2*Q192+E192+F192</f>
        <v>6116.9324999999999</v>
      </c>
      <c r="J192" s="160">
        <f>D192*2.2*Q192+E192+F192</f>
        <v>6116.9324999999999</v>
      </c>
      <c r="K192" s="160">
        <f t="shared" ref="K192:K196" si="116">D192*1.9*Q192+E192+F192</f>
        <v>5336.0474999999997</v>
      </c>
      <c r="L192" s="160">
        <f t="shared" ref="L192:L196" si="117">D192*1.79*Q192+E192+F192</f>
        <v>5049.723</v>
      </c>
      <c r="M192" s="160"/>
      <c r="N192" s="160"/>
      <c r="O192" s="172">
        <f t="shared" ref="O192:O196" si="118">D192*1.55*Q192+E192+F192</f>
        <v>4425.0149999999994</v>
      </c>
      <c r="P192" s="180">
        <f t="shared" ref="P192:P196" si="119">I192</f>
        <v>6116.9324999999999</v>
      </c>
      <c r="Q192" s="106">
        <v>1</v>
      </c>
      <c r="R192" s="107">
        <v>0</v>
      </c>
    </row>
    <row r="193" spans="1:18">
      <c r="A193" s="149" t="s">
        <v>424</v>
      </c>
      <c r="B193" s="108" t="s">
        <v>424</v>
      </c>
      <c r="C193" s="129">
        <v>235.98</v>
      </c>
      <c r="D193" s="111">
        <f>(C193+C52)*7.5</f>
        <v>2779.65</v>
      </c>
      <c r="E193" s="111">
        <f t="shared" si="112"/>
        <v>416.94750000000005</v>
      </c>
      <c r="F193" s="112"/>
      <c r="G193" s="113">
        <f t="shared" si="113"/>
        <v>2779.65</v>
      </c>
      <c r="H193" s="160">
        <f t="shared" si="114"/>
        <v>7088.1075000000001</v>
      </c>
      <c r="I193" s="160">
        <f t="shared" si="115"/>
        <v>6532.1775000000007</v>
      </c>
      <c r="J193" s="160">
        <f t="shared" ref="J193:J202" si="120">D193*2.2*Q193+E193+F193</f>
        <v>6532.1775000000007</v>
      </c>
      <c r="K193" s="160">
        <f t="shared" si="116"/>
        <v>5698.2825000000003</v>
      </c>
      <c r="L193" s="160">
        <f t="shared" si="117"/>
        <v>5392.5210000000006</v>
      </c>
      <c r="M193" s="160"/>
      <c r="N193" s="160"/>
      <c r="O193" s="172">
        <f t="shared" si="118"/>
        <v>4725.4050000000007</v>
      </c>
      <c r="P193" s="180">
        <f t="shared" si="119"/>
        <v>6532.1775000000007</v>
      </c>
      <c r="Q193" s="106">
        <v>1</v>
      </c>
      <c r="R193" s="107">
        <v>0</v>
      </c>
    </row>
    <row r="194" spans="1:18">
      <c r="A194" s="149" t="s">
        <v>425</v>
      </c>
      <c r="B194" s="108" t="s">
        <v>425</v>
      </c>
      <c r="C194" s="129">
        <v>249.8</v>
      </c>
      <c r="D194" s="111">
        <f>(C194+C52)*7.5</f>
        <v>2883.3</v>
      </c>
      <c r="E194" s="111">
        <f t="shared" si="112"/>
        <v>432.495</v>
      </c>
      <c r="F194" s="112"/>
      <c r="G194" s="113">
        <f t="shared" si="113"/>
        <v>2883.3</v>
      </c>
      <c r="H194" s="160">
        <f t="shared" si="114"/>
        <v>7352.415</v>
      </c>
      <c r="I194" s="160">
        <f t="shared" si="115"/>
        <v>6775.755000000001</v>
      </c>
      <c r="J194" s="160">
        <f t="shared" si="120"/>
        <v>6775.755000000001</v>
      </c>
      <c r="K194" s="160">
        <f t="shared" si="116"/>
        <v>5910.7650000000003</v>
      </c>
      <c r="L194" s="160">
        <f t="shared" si="117"/>
        <v>5593.6020000000008</v>
      </c>
      <c r="M194" s="160"/>
      <c r="N194" s="160"/>
      <c r="O194" s="172">
        <f t="shared" si="118"/>
        <v>4901.6100000000006</v>
      </c>
      <c r="P194" s="180">
        <f t="shared" si="119"/>
        <v>6775.755000000001</v>
      </c>
      <c r="Q194" s="106">
        <v>1</v>
      </c>
      <c r="R194" s="107">
        <v>0</v>
      </c>
    </row>
    <row r="195" spans="1:18">
      <c r="A195" s="149" t="s">
        <v>426</v>
      </c>
      <c r="B195" s="108" t="s">
        <v>426</v>
      </c>
      <c r="C195" s="129">
        <v>272.47000000000003</v>
      </c>
      <c r="D195" s="111">
        <f>(C195+C52)*7.5</f>
        <v>3053.3250000000003</v>
      </c>
      <c r="E195" s="111">
        <f t="shared" si="112"/>
        <v>457.99875000000003</v>
      </c>
      <c r="F195" s="112"/>
      <c r="G195" s="113">
        <f t="shared" si="113"/>
        <v>3053.3250000000003</v>
      </c>
      <c r="H195" s="160">
        <f t="shared" si="114"/>
        <v>7785.9787500000002</v>
      </c>
      <c r="I195" s="160">
        <f t="shared" si="115"/>
        <v>7175.3137500000012</v>
      </c>
      <c r="J195" s="160">
        <f t="shared" si="120"/>
        <v>7175.3137500000012</v>
      </c>
      <c r="K195" s="160">
        <f t="shared" si="116"/>
        <v>6259.3162499999999</v>
      </c>
      <c r="L195" s="160">
        <f t="shared" si="117"/>
        <v>5923.4504999999999</v>
      </c>
      <c r="M195" s="160"/>
      <c r="N195" s="160"/>
      <c r="O195" s="172">
        <f t="shared" si="118"/>
        <v>5190.6525000000001</v>
      </c>
      <c r="P195" s="180">
        <f t="shared" si="119"/>
        <v>7175.3137500000012</v>
      </c>
      <c r="Q195" s="106">
        <v>1</v>
      </c>
      <c r="R195" s="107">
        <v>0</v>
      </c>
    </row>
    <row r="196" spans="1:18">
      <c r="A196" s="149" t="s">
        <v>427</v>
      </c>
      <c r="B196" s="108" t="s">
        <v>427</v>
      </c>
      <c r="C196" s="129">
        <v>297.51</v>
      </c>
      <c r="D196" s="111">
        <f>(C196+C52)*7.5</f>
        <v>3241.125</v>
      </c>
      <c r="E196" s="111">
        <f t="shared" si="112"/>
        <v>486.16875000000005</v>
      </c>
      <c r="F196" s="112"/>
      <c r="G196" s="113">
        <f t="shared" si="113"/>
        <v>3241.125</v>
      </c>
      <c r="H196" s="160">
        <f t="shared" si="114"/>
        <v>8264.8687499999996</v>
      </c>
      <c r="I196" s="160">
        <f t="shared" si="115"/>
        <v>7616.6437500000002</v>
      </c>
      <c r="J196" s="160">
        <f t="shared" si="120"/>
        <v>7616.6437500000002</v>
      </c>
      <c r="K196" s="160">
        <f t="shared" si="116"/>
        <v>6644.3062499999996</v>
      </c>
      <c r="L196" s="160">
        <f t="shared" si="117"/>
        <v>6287.7825000000003</v>
      </c>
      <c r="M196" s="160"/>
      <c r="N196" s="160"/>
      <c r="O196" s="172">
        <f t="shared" si="118"/>
        <v>5509.9125000000004</v>
      </c>
      <c r="P196" s="180">
        <f t="shared" si="119"/>
        <v>7616.6437500000002</v>
      </c>
      <c r="Q196" s="106">
        <v>1</v>
      </c>
      <c r="R196" s="107">
        <v>0</v>
      </c>
    </row>
    <row r="197" spans="1:18">
      <c r="A197" s="149" t="s">
        <v>428</v>
      </c>
      <c r="B197" s="108" t="s">
        <v>428</v>
      </c>
      <c r="C197" s="129">
        <v>225.05</v>
      </c>
      <c r="D197" s="111">
        <f>(C197+C52)*7.5</f>
        <v>2697.6750000000002</v>
      </c>
      <c r="E197" s="111">
        <f>D197/100*20</f>
        <v>539.53500000000008</v>
      </c>
      <c r="F197" s="112"/>
      <c r="G197" s="113">
        <f t="shared" ref="G197:G202" si="121">D197</f>
        <v>2697.6750000000002</v>
      </c>
      <c r="H197" s="160">
        <f t="shared" ref="H197:H202" si="122">D197*2.4*Q197+E197+F197</f>
        <v>7013.9549999999999</v>
      </c>
      <c r="I197" s="160">
        <f t="shared" ref="I197:I202" si="123">D197*2.2*Q197+E197+F197</f>
        <v>6474.420000000001</v>
      </c>
      <c r="J197" s="160">
        <f t="shared" si="120"/>
        <v>6474.420000000001</v>
      </c>
      <c r="K197" s="160">
        <f t="shared" ref="K197:K202" si="124">D197*1.9*Q197+E197+F197</f>
        <v>5665.1175000000003</v>
      </c>
      <c r="L197" s="160">
        <f t="shared" ref="L197:L202" si="125">D197*1.79*Q197+E197+F197</f>
        <v>5368.3732500000006</v>
      </c>
      <c r="M197" s="160"/>
      <c r="N197" s="160"/>
      <c r="O197" s="172">
        <f t="shared" ref="O197:O202" si="126">D197*1.55*Q197+E197+F197</f>
        <v>4720.9312500000005</v>
      </c>
      <c r="P197" s="180">
        <f t="shared" ref="P197:P202" si="127">I197</f>
        <v>6474.420000000001</v>
      </c>
      <c r="Q197" s="106">
        <v>1</v>
      </c>
      <c r="R197" s="107">
        <v>0</v>
      </c>
    </row>
    <row r="198" spans="1:18">
      <c r="A198" s="149" t="s">
        <v>429</v>
      </c>
      <c r="B198" s="108" t="s">
        <v>429</v>
      </c>
      <c r="C198" s="129">
        <v>259.91000000000003</v>
      </c>
      <c r="D198" s="111">
        <f>(C198+C52)*7.5</f>
        <v>2959.125</v>
      </c>
      <c r="E198" s="111">
        <f t="shared" ref="E198:E202" si="128">D198/100*20</f>
        <v>591.82499999999993</v>
      </c>
      <c r="F198" s="112"/>
      <c r="G198" s="113">
        <f t="shared" si="121"/>
        <v>2959.125</v>
      </c>
      <c r="H198" s="160">
        <f t="shared" si="122"/>
        <v>7693.7249999999995</v>
      </c>
      <c r="I198" s="160">
        <f t="shared" si="123"/>
        <v>7101.9000000000005</v>
      </c>
      <c r="J198" s="160">
        <f t="shared" si="120"/>
        <v>7101.9000000000005</v>
      </c>
      <c r="K198" s="160">
        <f t="shared" si="124"/>
        <v>6214.1624999999995</v>
      </c>
      <c r="L198" s="160">
        <f t="shared" si="125"/>
        <v>5888.6587499999996</v>
      </c>
      <c r="M198" s="160"/>
      <c r="N198" s="160"/>
      <c r="O198" s="172">
        <f t="shared" si="126"/>
        <v>5178.46875</v>
      </c>
      <c r="P198" s="180">
        <f t="shared" si="127"/>
        <v>7101.9000000000005</v>
      </c>
      <c r="Q198" s="106">
        <v>1</v>
      </c>
      <c r="R198" s="107">
        <v>0</v>
      </c>
    </row>
    <row r="199" spans="1:18">
      <c r="A199" s="149" t="s">
        <v>433</v>
      </c>
      <c r="B199" s="108" t="s">
        <v>433</v>
      </c>
      <c r="C199" s="129">
        <v>291.29000000000002</v>
      </c>
      <c r="D199" s="111">
        <f>(C199+C52)*7.5</f>
        <v>3194.4749999999999</v>
      </c>
      <c r="E199" s="111">
        <f t="shared" si="128"/>
        <v>638.89499999999998</v>
      </c>
      <c r="F199" s="112"/>
      <c r="G199" s="113">
        <f t="shared" si="121"/>
        <v>3194.4749999999999</v>
      </c>
      <c r="H199" s="160">
        <f t="shared" si="122"/>
        <v>8305.6350000000002</v>
      </c>
      <c r="I199" s="160">
        <f t="shared" si="123"/>
        <v>7666.74</v>
      </c>
      <c r="J199" s="160">
        <f t="shared" si="120"/>
        <v>7666.74</v>
      </c>
      <c r="K199" s="160">
        <f t="shared" si="124"/>
        <v>6708.3974999999991</v>
      </c>
      <c r="L199" s="160">
        <f t="shared" si="125"/>
        <v>6357.0052500000002</v>
      </c>
      <c r="M199" s="160"/>
      <c r="N199" s="160"/>
      <c r="O199" s="172">
        <f t="shared" si="126"/>
        <v>5590.3312499999993</v>
      </c>
      <c r="P199" s="180">
        <f t="shared" si="127"/>
        <v>7666.74</v>
      </c>
      <c r="Q199" s="106">
        <v>1</v>
      </c>
      <c r="R199" s="107">
        <v>0</v>
      </c>
    </row>
    <row r="200" spans="1:18">
      <c r="A200" s="149" t="s">
        <v>430</v>
      </c>
      <c r="B200" s="108" t="s">
        <v>430</v>
      </c>
      <c r="C200" s="129">
        <v>316.31</v>
      </c>
      <c r="D200" s="111">
        <f>(C200+C52)*7.5</f>
        <v>3382.125</v>
      </c>
      <c r="E200" s="111">
        <f t="shared" si="128"/>
        <v>676.42499999999995</v>
      </c>
      <c r="F200" s="112"/>
      <c r="G200" s="113">
        <f t="shared" si="121"/>
        <v>3382.125</v>
      </c>
      <c r="H200" s="160">
        <f t="shared" si="122"/>
        <v>8793.5249999999996</v>
      </c>
      <c r="I200" s="160">
        <f t="shared" si="123"/>
        <v>8117.1</v>
      </c>
      <c r="J200" s="160">
        <f t="shared" si="120"/>
        <v>8117.1</v>
      </c>
      <c r="K200" s="160">
        <f t="shared" si="124"/>
        <v>7102.4624999999996</v>
      </c>
      <c r="L200" s="160">
        <f t="shared" si="125"/>
        <v>6730.42875</v>
      </c>
      <c r="M200" s="160"/>
      <c r="N200" s="160"/>
      <c r="O200" s="172">
        <f t="shared" si="126"/>
        <v>5918.71875</v>
      </c>
      <c r="P200" s="180">
        <f t="shared" si="127"/>
        <v>8117.1</v>
      </c>
      <c r="Q200" s="106">
        <v>1</v>
      </c>
      <c r="R200" s="107">
        <v>0</v>
      </c>
    </row>
    <row r="201" spans="1:18">
      <c r="A201" s="149" t="s">
        <v>431</v>
      </c>
      <c r="B201" s="108" t="s">
        <v>431</v>
      </c>
      <c r="C201" s="129">
        <v>339.86</v>
      </c>
      <c r="D201" s="111">
        <f>(C201+C52)*7.5</f>
        <v>3558.75</v>
      </c>
      <c r="E201" s="111">
        <f t="shared" si="128"/>
        <v>711.75</v>
      </c>
      <c r="F201" s="112"/>
      <c r="G201" s="113">
        <f t="shared" si="121"/>
        <v>3558.75</v>
      </c>
      <c r="H201" s="160">
        <f t="shared" si="122"/>
        <v>9252.75</v>
      </c>
      <c r="I201" s="160">
        <f t="shared" si="123"/>
        <v>8541</v>
      </c>
      <c r="J201" s="160">
        <f t="shared" si="120"/>
        <v>8541</v>
      </c>
      <c r="K201" s="160">
        <f t="shared" si="124"/>
        <v>7473.375</v>
      </c>
      <c r="L201" s="160">
        <f t="shared" si="125"/>
        <v>7081.9125000000004</v>
      </c>
      <c r="M201" s="160"/>
      <c r="N201" s="160"/>
      <c r="O201" s="172">
        <f t="shared" si="126"/>
        <v>6227.8125</v>
      </c>
      <c r="P201" s="180">
        <f t="shared" si="127"/>
        <v>8541</v>
      </c>
      <c r="Q201" s="106">
        <v>1</v>
      </c>
      <c r="R201" s="107">
        <v>0</v>
      </c>
    </row>
    <row r="202" spans="1:18">
      <c r="A202" s="149" t="s">
        <v>432</v>
      </c>
      <c r="B202" s="108" t="s">
        <v>432</v>
      </c>
      <c r="C202" s="129">
        <v>371.2</v>
      </c>
      <c r="D202" s="111">
        <f>(C202+C52)*7.5</f>
        <v>3793.7999999999997</v>
      </c>
      <c r="E202" s="111">
        <f t="shared" si="128"/>
        <v>758.75999999999988</v>
      </c>
      <c r="F202" s="112"/>
      <c r="G202" s="113">
        <f t="shared" si="121"/>
        <v>3793.7999999999997</v>
      </c>
      <c r="H202" s="160">
        <f t="shared" si="122"/>
        <v>9863.8799999999992</v>
      </c>
      <c r="I202" s="160">
        <f t="shared" si="123"/>
        <v>9105.1200000000008</v>
      </c>
      <c r="J202" s="160">
        <f t="shared" si="120"/>
        <v>9105.1200000000008</v>
      </c>
      <c r="K202" s="160">
        <f t="shared" si="124"/>
        <v>7966.98</v>
      </c>
      <c r="L202" s="160">
        <f t="shared" si="125"/>
        <v>7549.6620000000003</v>
      </c>
      <c r="M202" s="160"/>
      <c r="N202" s="160"/>
      <c r="O202" s="172">
        <f t="shared" si="126"/>
        <v>6639.15</v>
      </c>
      <c r="P202" s="180">
        <f t="shared" si="127"/>
        <v>9105.1200000000008</v>
      </c>
      <c r="Q202" s="106">
        <v>1</v>
      </c>
      <c r="R202" s="107">
        <v>0</v>
      </c>
    </row>
    <row r="203" spans="1:18">
      <c r="A203" s="149" t="s">
        <v>221</v>
      </c>
      <c r="B203" s="108" t="s">
        <v>222</v>
      </c>
      <c r="C203" s="130">
        <v>5</v>
      </c>
      <c r="D203" s="111">
        <f>(C203*7.5)</f>
        <v>37.5</v>
      </c>
      <c r="E203" s="111">
        <f>D203*0.2</f>
        <v>7.5</v>
      </c>
      <c r="F203" s="112">
        <f>D203/100*5</f>
        <v>1.875</v>
      </c>
      <c r="G203" s="114">
        <f t="shared" si="94"/>
        <v>37.5</v>
      </c>
      <c r="H203" s="160">
        <f t="shared" ref="H203:H210" si="129">G203*2.5+E203*Q203</f>
        <v>101.25</v>
      </c>
      <c r="I203" s="160">
        <f t="shared" ref="I203:I210" si="130">G203*2.25+E203*Q203</f>
        <v>91.875</v>
      </c>
      <c r="J203" s="160">
        <f t="shared" ref="J203:J210" si="131">G203*2+E203*Q203</f>
        <v>82.5</v>
      </c>
      <c r="K203" s="160">
        <f t="shared" ref="K203:K210" si="132">G203*1.9+E203*Q203</f>
        <v>78.75</v>
      </c>
      <c r="L203" s="160">
        <f t="shared" ref="L203:L210" si="133">G203*1.8+E203*Q203</f>
        <v>75</v>
      </c>
      <c r="M203" s="160">
        <f t="shared" ref="M203:M210" si="134">G203*1.65+E203*Q203</f>
        <v>69.375</v>
      </c>
      <c r="N203" s="160"/>
      <c r="O203" s="172">
        <f t="shared" ref="O203:O210" si="135">G203*1.6+E203</f>
        <v>67.5</v>
      </c>
      <c r="P203" s="180">
        <f t="shared" ref="P203:P211" si="136">J203</f>
        <v>82.5</v>
      </c>
      <c r="Q203" s="126">
        <v>1</v>
      </c>
      <c r="R203" s="131">
        <v>0</v>
      </c>
    </row>
    <row r="204" spans="1:18">
      <c r="A204" s="149" t="s">
        <v>223</v>
      </c>
      <c r="B204" s="108" t="s">
        <v>224</v>
      </c>
      <c r="C204" s="130">
        <v>7.71</v>
      </c>
      <c r="D204" s="111">
        <f>(C204*7.5)</f>
        <v>57.825000000000003</v>
      </c>
      <c r="E204" s="111">
        <f>D204*0.3</f>
        <v>17.3475</v>
      </c>
      <c r="F204" s="112">
        <f t="shared" ref="F204:F211" si="137">D204/100*5</f>
        <v>2.8912500000000003</v>
      </c>
      <c r="G204" s="114">
        <f t="shared" si="94"/>
        <v>57.825000000000003</v>
      </c>
      <c r="H204" s="160">
        <f t="shared" si="129"/>
        <v>161.91</v>
      </c>
      <c r="I204" s="160">
        <f t="shared" si="130"/>
        <v>147.45375000000001</v>
      </c>
      <c r="J204" s="160">
        <f t="shared" si="131"/>
        <v>132.9975</v>
      </c>
      <c r="K204" s="160">
        <f t="shared" si="132"/>
        <v>127.215</v>
      </c>
      <c r="L204" s="160">
        <f t="shared" si="133"/>
        <v>121.4325</v>
      </c>
      <c r="M204" s="160">
        <f t="shared" si="134"/>
        <v>112.75874999999999</v>
      </c>
      <c r="N204" s="160"/>
      <c r="O204" s="172">
        <f t="shared" si="135"/>
        <v>109.86750000000001</v>
      </c>
      <c r="P204" s="180">
        <f t="shared" si="136"/>
        <v>132.9975</v>
      </c>
      <c r="Q204" s="126">
        <v>1</v>
      </c>
      <c r="R204" s="131">
        <v>0</v>
      </c>
    </row>
    <row r="205" spans="1:18">
      <c r="A205" s="149" t="s">
        <v>225</v>
      </c>
      <c r="B205" s="108" t="s">
        <v>226</v>
      </c>
      <c r="C205" s="130">
        <v>9.2100000000000009</v>
      </c>
      <c r="D205" s="111">
        <f>(C205*7.5)</f>
        <v>69.075000000000003</v>
      </c>
      <c r="E205" s="111">
        <f>D205*0.4</f>
        <v>27.630000000000003</v>
      </c>
      <c r="F205" s="112">
        <f t="shared" si="137"/>
        <v>3.4537499999999999</v>
      </c>
      <c r="G205" s="114">
        <f t="shared" si="94"/>
        <v>69.075000000000003</v>
      </c>
      <c r="H205" s="160">
        <f t="shared" si="129"/>
        <v>200.3175</v>
      </c>
      <c r="I205" s="160">
        <f t="shared" si="130"/>
        <v>183.04875000000001</v>
      </c>
      <c r="J205" s="160">
        <f t="shared" si="131"/>
        <v>165.78</v>
      </c>
      <c r="K205" s="160">
        <f t="shared" si="132"/>
        <v>158.8725</v>
      </c>
      <c r="L205" s="160">
        <f t="shared" si="133"/>
        <v>151.965</v>
      </c>
      <c r="M205" s="160">
        <f t="shared" si="134"/>
        <v>141.60374999999999</v>
      </c>
      <c r="N205" s="160"/>
      <c r="O205" s="172">
        <f t="shared" si="135"/>
        <v>138.15</v>
      </c>
      <c r="P205" s="180">
        <f t="shared" si="136"/>
        <v>165.78</v>
      </c>
      <c r="Q205" s="126">
        <v>1</v>
      </c>
      <c r="R205" s="131">
        <v>0</v>
      </c>
    </row>
    <row r="206" spans="1:18">
      <c r="A206" s="149" t="s">
        <v>227</v>
      </c>
      <c r="B206" s="108" t="s">
        <v>228</v>
      </c>
      <c r="C206" s="130">
        <v>11.2</v>
      </c>
      <c r="D206" s="111">
        <f t="shared" ref="D206:D211" si="138">(C206*7.5)</f>
        <v>84</v>
      </c>
      <c r="E206" s="111">
        <f>D206*0.5</f>
        <v>42</v>
      </c>
      <c r="F206" s="112">
        <f t="shared" si="137"/>
        <v>4.2</v>
      </c>
      <c r="G206" s="114">
        <f t="shared" si="94"/>
        <v>84</v>
      </c>
      <c r="H206" s="160">
        <f t="shared" si="129"/>
        <v>252</v>
      </c>
      <c r="I206" s="160">
        <f t="shared" si="130"/>
        <v>231</v>
      </c>
      <c r="J206" s="160">
        <f t="shared" si="131"/>
        <v>210</v>
      </c>
      <c r="K206" s="160">
        <f t="shared" si="132"/>
        <v>201.6</v>
      </c>
      <c r="L206" s="160">
        <f t="shared" si="133"/>
        <v>193.20000000000002</v>
      </c>
      <c r="M206" s="160">
        <f t="shared" si="134"/>
        <v>180.6</v>
      </c>
      <c r="N206" s="160"/>
      <c r="O206" s="172">
        <f t="shared" si="135"/>
        <v>176.4</v>
      </c>
      <c r="P206" s="180">
        <f t="shared" si="136"/>
        <v>210</v>
      </c>
      <c r="Q206" s="126">
        <v>1</v>
      </c>
      <c r="R206" s="131">
        <v>0</v>
      </c>
    </row>
    <row r="207" spans="1:18">
      <c r="A207" s="149" t="s">
        <v>229</v>
      </c>
      <c r="B207" s="108" t="s">
        <v>230</v>
      </c>
      <c r="C207" s="130">
        <v>20.260000000000002</v>
      </c>
      <c r="D207" s="111">
        <f t="shared" si="138"/>
        <v>151.95000000000002</v>
      </c>
      <c r="E207" s="111">
        <f>D207*0.6</f>
        <v>91.17</v>
      </c>
      <c r="F207" s="112">
        <f t="shared" si="137"/>
        <v>7.5975000000000001</v>
      </c>
      <c r="G207" s="114">
        <f t="shared" si="94"/>
        <v>151.95000000000002</v>
      </c>
      <c r="H207" s="160">
        <f t="shared" si="129"/>
        <v>471.04500000000007</v>
      </c>
      <c r="I207" s="160">
        <f t="shared" si="130"/>
        <v>433.05750000000006</v>
      </c>
      <c r="J207" s="160">
        <f t="shared" si="131"/>
        <v>395.07000000000005</v>
      </c>
      <c r="K207" s="160">
        <f t="shared" si="132"/>
        <v>379.87500000000006</v>
      </c>
      <c r="L207" s="160">
        <f t="shared" si="133"/>
        <v>364.68000000000006</v>
      </c>
      <c r="M207" s="160">
        <f t="shared" si="134"/>
        <v>341.88749999999999</v>
      </c>
      <c r="N207" s="160"/>
      <c r="O207" s="172">
        <f t="shared" si="135"/>
        <v>334.29</v>
      </c>
      <c r="P207" s="180">
        <f t="shared" si="136"/>
        <v>395.07000000000005</v>
      </c>
      <c r="Q207" s="126">
        <v>1</v>
      </c>
      <c r="R207" s="131">
        <v>0</v>
      </c>
    </row>
    <row r="208" spans="1:18">
      <c r="A208" s="149" t="s">
        <v>231</v>
      </c>
      <c r="B208" s="108" t="s">
        <v>232</v>
      </c>
      <c r="C208" s="130">
        <v>10.41</v>
      </c>
      <c r="D208" s="111">
        <f t="shared" si="138"/>
        <v>78.075000000000003</v>
      </c>
      <c r="E208" s="111">
        <f>D208*0.45</f>
        <v>35.133749999999999</v>
      </c>
      <c r="F208" s="112">
        <f t="shared" si="137"/>
        <v>3.9037500000000005</v>
      </c>
      <c r="G208" s="114">
        <f t="shared" si="94"/>
        <v>78.075000000000003</v>
      </c>
      <c r="H208" s="160">
        <f t="shared" si="129"/>
        <v>230.32124999999999</v>
      </c>
      <c r="I208" s="160">
        <f t="shared" si="130"/>
        <v>210.80250000000001</v>
      </c>
      <c r="J208" s="160">
        <f t="shared" si="131"/>
        <v>191.28375</v>
      </c>
      <c r="K208" s="160">
        <f t="shared" si="132"/>
        <v>183.47624999999999</v>
      </c>
      <c r="L208" s="160">
        <f t="shared" si="133"/>
        <v>175.66874999999999</v>
      </c>
      <c r="M208" s="160">
        <f t="shared" si="134"/>
        <v>163.95749999999998</v>
      </c>
      <c r="N208" s="160"/>
      <c r="O208" s="172">
        <f t="shared" si="135"/>
        <v>160.05375000000001</v>
      </c>
      <c r="P208" s="180">
        <f t="shared" si="136"/>
        <v>191.28375</v>
      </c>
      <c r="Q208" s="126">
        <v>1</v>
      </c>
      <c r="R208" s="131">
        <v>0</v>
      </c>
    </row>
    <row r="209" spans="1:18">
      <c r="A209" s="149" t="s">
        <v>363</v>
      </c>
      <c r="B209" s="108" t="s">
        <v>364</v>
      </c>
      <c r="C209" s="130">
        <v>21.63</v>
      </c>
      <c r="D209" s="111">
        <f t="shared" si="138"/>
        <v>162.22499999999999</v>
      </c>
      <c r="E209" s="111">
        <f>D209*0.6</f>
        <v>97.334999999999994</v>
      </c>
      <c r="F209" s="112">
        <f t="shared" si="137"/>
        <v>8.1112500000000001</v>
      </c>
      <c r="G209" s="114">
        <f t="shared" si="94"/>
        <v>162.22499999999999</v>
      </c>
      <c r="H209" s="160">
        <f t="shared" si="129"/>
        <v>502.89749999999998</v>
      </c>
      <c r="I209" s="160">
        <f t="shared" si="130"/>
        <v>462.34124999999995</v>
      </c>
      <c r="J209" s="160">
        <f t="shared" si="131"/>
        <v>421.78499999999997</v>
      </c>
      <c r="K209" s="160">
        <f t="shared" si="132"/>
        <v>405.56249999999994</v>
      </c>
      <c r="L209" s="160">
        <f t="shared" si="133"/>
        <v>389.34</v>
      </c>
      <c r="M209" s="160">
        <f t="shared" si="134"/>
        <v>365.00624999999997</v>
      </c>
      <c r="N209" s="160"/>
      <c r="O209" s="172">
        <f t="shared" si="135"/>
        <v>356.89499999999998</v>
      </c>
      <c r="P209" s="180">
        <f t="shared" si="136"/>
        <v>421.78499999999997</v>
      </c>
      <c r="Q209" s="126">
        <v>1</v>
      </c>
      <c r="R209" s="131">
        <v>0</v>
      </c>
    </row>
    <row r="210" spans="1:18">
      <c r="A210" s="149" t="s">
        <v>233</v>
      </c>
      <c r="B210" s="108" t="s">
        <v>234</v>
      </c>
      <c r="C210" s="130">
        <v>13.9</v>
      </c>
      <c r="D210" s="111">
        <f t="shared" si="138"/>
        <v>104.25</v>
      </c>
      <c r="E210" s="111">
        <f>D210*0.8</f>
        <v>83.4</v>
      </c>
      <c r="F210" s="112">
        <f t="shared" si="137"/>
        <v>5.2125000000000004</v>
      </c>
      <c r="G210" s="114">
        <f t="shared" si="94"/>
        <v>104.25</v>
      </c>
      <c r="H210" s="160">
        <f t="shared" si="129"/>
        <v>344.02499999999998</v>
      </c>
      <c r="I210" s="160">
        <f t="shared" si="130"/>
        <v>317.96249999999998</v>
      </c>
      <c r="J210" s="160">
        <f t="shared" si="131"/>
        <v>291.89999999999998</v>
      </c>
      <c r="K210" s="160">
        <f t="shared" si="132"/>
        <v>281.47500000000002</v>
      </c>
      <c r="L210" s="160">
        <f t="shared" si="133"/>
        <v>271.05</v>
      </c>
      <c r="M210" s="160">
        <f t="shared" si="134"/>
        <v>255.41249999999999</v>
      </c>
      <c r="N210" s="160"/>
      <c r="O210" s="172">
        <f t="shared" si="135"/>
        <v>250.20000000000002</v>
      </c>
      <c r="P210" s="180">
        <f t="shared" si="136"/>
        <v>291.89999999999998</v>
      </c>
      <c r="Q210" s="126">
        <v>1</v>
      </c>
      <c r="R210" s="131">
        <v>0</v>
      </c>
    </row>
    <row r="211" spans="1:18">
      <c r="A211" s="149" t="s">
        <v>235</v>
      </c>
      <c r="B211" s="108" t="s">
        <v>236</v>
      </c>
      <c r="C211" s="130">
        <v>25</v>
      </c>
      <c r="D211" s="111">
        <f t="shared" si="138"/>
        <v>187.5</v>
      </c>
      <c r="E211" s="111">
        <f>D211*2</f>
        <v>375</v>
      </c>
      <c r="F211" s="112">
        <f t="shared" si="137"/>
        <v>9.375</v>
      </c>
      <c r="G211" s="114">
        <f t="shared" si="94"/>
        <v>187.5</v>
      </c>
      <c r="H211" s="160">
        <f>G211*2.5+E211*Q211</f>
        <v>843.75</v>
      </c>
      <c r="I211" s="160">
        <f>G211*2.25+E211*Q211</f>
        <v>796.875</v>
      </c>
      <c r="J211" s="160">
        <f>G211*2+E211*Q211</f>
        <v>750</v>
      </c>
      <c r="K211" s="160">
        <f>G211*1.9+E211*Q211</f>
        <v>731.25</v>
      </c>
      <c r="L211" s="160">
        <f>G211*1.8+E211*Q211</f>
        <v>712.5</v>
      </c>
      <c r="M211" s="160">
        <f>G211*1.65+E211*Q211</f>
        <v>684.375</v>
      </c>
      <c r="N211" s="160"/>
      <c r="O211" s="172">
        <f>G211*1.6+E211</f>
        <v>675</v>
      </c>
      <c r="P211" s="180">
        <f t="shared" si="136"/>
        <v>750</v>
      </c>
      <c r="Q211" s="126">
        <v>1</v>
      </c>
      <c r="R211" s="131">
        <v>0</v>
      </c>
    </row>
    <row r="212" spans="1:18">
      <c r="A212" s="149" t="s">
        <v>279</v>
      </c>
      <c r="B212" s="108" t="s">
        <v>280</v>
      </c>
      <c r="C212" s="130">
        <v>7.99</v>
      </c>
      <c r="D212" s="111">
        <f>(C212*7.5)</f>
        <v>59.925000000000004</v>
      </c>
      <c r="E212" s="111">
        <f>D212*0.3</f>
        <v>17.977499999999999</v>
      </c>
      <c r="F212" s="112">
        <f t="shared" ref="F212" si="139">D212/100*5</f>
        <v>2.9962500000000003</v>
      </c>
      <c r="G212" s="114">
        <f t="shared" si="94"/>
        <v>59.925000000000004</v>
      </c>
      <c r="H212" s="160">
        <f>G212*2.5+E212*Q212</f>
        <v>167.79</v>
      </c>
      <c r="I212" s="160">
        <f>G212*2.25+E212*Q212</f>
        <v>152.80875</v>
      </c>
      <c r="J212" s="160">
        <f>G212*2+E212*Q212</f>
        <v>137.82750000000001</v>
      </c>
      <c r="K212" s="160">
        <f>G212*1.9+E212*Q212</f>
        <v>131.83500000000001</v>
      </c>
      <c r="L212" s="160">
        <f>G212*1.8+E212*Q212</f>
        <v>125.8425</v>
      </c>
      <c r="M212" s="160">
        <f>G212*1.65+E212*Q212</f>
        <v>116.85374999999999</v>
      </c>
      <c r="N212" s="160"/>
      <c r="O212" s="172">
        <f>G212*1.6+E212</f>
        <v>113.85750000000002</v>
      </c>
      <c r="P212" s="180">
        <f t="shared" ref="P212:P233" si="140">J212</f>
        <v>137.82750000000001</v>
      </c>
      <c r="Q212" s="126">
        <v>1</v>
      </c>
      <c r="R212" s="131">
        <v>0</v>
      </c>
    </row>
    <row r="213" spans="1:18">
      <c r="A213" s="149" t="s">
        <v>237</v>
      </c>
      <c r="B213" s="108" t="s">
        <v>238</v>
      </c>
      <c r="C213" s="130">
        <v>10.88</v>
      </c>
      <c r="D213" s="111">
        <f>(C213*7.5)</f>
        <v>81.600000000000009</v>
      </c>
      <c r="E213" s="111">
        <f>D213*0.4</f>
        <v>32.640000000000008</v>
      </c>
      <c r="F213" s="112">
        <f t="shared" ref="F213:F219" si="141">D213/100*5</f>
        <v>4.08</v>
      </c>
      <c r="G213" s="114">
        <f t="shared" si="94"/>
        <v>81.600000000000009</v>
      </c>
      <c r="H213" s="160">
        <f t="shared" ref="H213:H218" si="142">G213*2.5+E213*Q213</f>
        <v>236.64000000000004</v>
      </c>
      <c r="I213" s="160">
        <f t="shared" ref="I213:I218" si="143">G213*2.25+E213*Q213</f>
        <v>216.24000000000004</v>
      </c>
      <c r="J213" s="160">
        <f t="shared" ref="J213:J218" si="144">G213*2+E213*Q213</f>
        <v>195.84000000000003</v>
      </c>
      <c r="K213" s="160">
        <f t="shared" ref="K213:K218" si="145">G213*1.9+E213*Q213</f>
        <v>187.68000000000004</v>
      </c>
      <c r="L213" s="160">
        <f t="shared" ref="L213:L218" si="146">G213*1.8+E213*Q213</f>
        <v>179.52000000000004</v>
      </c>
      <c r="M213" s="160">
        <f t="shared" ref="M213:M218" si="147">G213*1.65+E213*Q213</f>
        <v>167.28000000000003</v>
      </c>
      <c r="N213" s="160"/>
      <c r="O213" s="172">
        <f t="shared" ref="O213:O218" si="148">G213*1.6+E213</f>
        <v>163.20000000000005</v>
      </c>
      <c r="P213" s="180">
        <f t="shared" si="140"/>
        <v>195.84000000000003</v>
      </c>
      <c r="Q213" s="126">
        <v>1</v>
      </c>
      <c r="R213" s="131">
        <v>0</v>
      </c>
    </row>
    <row r="214" spans="1:18">
      <c r="A214" s="149" t="s">
        <v>239</v>
      </c>
      <c r="B214" s="108" t="s">
        <v>240</v>
      </c>
      <c r="C214" s="130">
        <v>11.99</v>
      </c>
      <c r="D214" s="111">
        <f t="shared" ref="D214:D217" si="149">(C214*7.5)</f>
        <v>89.924999999999997</v>
      </c>
      <c r="E214" s="111">
        <f>D214*0.5</f>
        <v>44.962499999999999</v>
      </c>
      <c r="F214" s="112">
        <f t="shared" si="141"/>
        <v>4.4962499999999999</v>
      </c>
      <c r="G214" s="114">
        <f t="shared" si="94"/>
        <v>89.924999999999997</v>
      </c>
      <c r="H214" s="160">
        <f t="shared" si="142"/>
        <v>269.77499999999998</v>
      </c>
      <c r="I214" s="160">
        <f t="shared" si="143"/>
        <v>247.29374999999999</v>
      </c>
      <c r="J214" s="160">
        <f t="shared" si="144"/>
        <v>224.8125</v>
      </c>
      <c r="K214" s="160">
        <f t="shared" si="145"/>
        <v>215.82</v>
      </c>
      <c r="L214" s="160">
        <f t="shared" si="146"/>
        <v>206.82750000000001</v>
      </c>
      <c r="M214" s="160">
        <f t="shared" si="147"/>
        <v>193.33875</v>
      </c>
      <c r="N214" s="160"/>
      <c r="O214" s="172">
        <f t="shared" si="148"/>
        <v>188.8425</v>
      </c>
      <c r="P214" s="180">
        <f t="shared" si="140"/>
        <v>224.8125</v>
      </c>
      <c r="Q214" s="126">
        <v>1</v>
      </c>
      <c r="R214" s="131">
        <v>0</v>
      </c>
    </row>
    <row r="215" spans="1:18">
      <c r="A215" s="149" t="s">
        <v>241</v>
      </c>
      <c r="B215" s="108" t="s">
        <v>242</v>
      </c>
      <c r="C215" s="130">
        <v>22.08</v>
      </c>
      <c r="D215" s="111">
        <f t="shared" si="149"/>
        <v>165.6</v>
      </c>
      <c r="E215" s="111">
        <f>D215*0.6</f>
        <v>99.36</v>
      </c>
      <c r="F215" s="112">
        <f t="shared" si="141"/>
        <v>8.2799999999999994</v>
      </c>
      <c r="G215" s="114">
        <f t="shared" si="94"/>
        <v>165.6</v>
      </c>
      <c r="H215" s="160">
        <f t="shared" si="142"/>
        <v>513.36</v>
      </c>
      <c r="I215" s="160">
        <f t="shared" si="143"/>
        <v>471.96</v>
      </c>
      <c r="J215" s="160">
        <f t="shared" si="144"/>
        <v>430.56</v>
      </c>
      <c r="K215" s="160">
        <f t="shared" si="145"/>
        <v>414</v>
      </c>
      <c r="L215" s="160">
        <f t="shared" si="146"/>
        <v>397.44</v>
      </c>
      <c r="M215" s="160">
        <f t="shared" si="147"/>
        <v>372.59999999999997</v>
      </c>
      <c r="N215" s="160"/>
      <c r="O215" s="172">
        <f t="shared" si="148"/>
        <v>364.32</v>
      </c>
      <c r="P215" s="180">
        <f t="shared" si="140"/>
        <v>430.56</v>
      </c>
      <c r="Q215" s="126">
        <v>1</v>
      </c>
      <c r="R215" s="131">
        <v>0</v>
      </c>
    </row>
    <row r="216" spans="1:18">
      <c r="A216" s="149" t="s">
        <v>243</v>
      </c>
      <c r="B216" s="108" t="s">
        <v>244</v>
      </c>
      <c r="C216" s="130">
        <v>9.5</v>
      </c>
      <c r="D216" s="111">
        <f t="shared" si="149"/>
        <v>71.25</v>
      </c>
      <c r="E216" s="111">
        <f>D216*0.45</f>
        <v>32.0625</v>
      </c>
      <c r="F216" s="112">
        <f t="shared" si="141"/>
        <v>3.5625</v>
      </c>
      <c r="G216" s="114">
        <f t="shared" si="94"/>
        <v>71.25</v>
      </c>
      <c r="H216" s="160">
        <f t="shared" si="142"/>
        <v>210.1875</v>
      </c>
      <c r="I216" s="160">
        <f t="shared" si="143"/>
        <v>192.375</v>
      </c>
      <c r="J216" s="160">
        <f t="shared" si="144"/>
        <v>174.5625</v>
      </c>
      <c r="K216" s="160">
        <f t="shared" si="145"/>
        <v>167.4375</v>
      </c>
      <c r="L216" s="160">
        <f t="shared" si="146"/>
        <v>160.3125</v>
      </c>
      <c r="M216" s="160">
        <f t="shared" si="147"/>
        <v>149.625</v>
      </c>
      <c r="N216" s="160"/>
      <c r="O216" s="172">
        <f t="shared" si="148"/>
        <v>146.0625</v>
      </c>
      <c r="P216" s="180">
        <f t="shared" si="140"/>
        <v>174.5625</v>
      </c>
      <c r="Q216" s="126">
        <v>1</v>
      </c>
      <c r="R216" s="131">
        <v>0</v>
      </c>
    </row>
    <row r="217" spans="1:18">
      <c r="A217" s="149" t="s">
        <v>245</v>
      </c>
      <c r="B217" s="108" t="s">
        <v>246</v>
      </c>
      <c r="C217" s="130">
        <v>14</v>
      </c>
      <c r="D217" s="111">
        <f t="shared" si="149"/>
        <v>105</v>
      </c>
      <c r="E217" s="111">
        <f t="shared" ref="E217" si="150">D217*0.2</f>
        <v>21</v>
      </c>
      <c r="F217" s="112">
        <f t="shared" si="141"/>
        <v>5.25</v>
      </c>
      <c r="G217" s="114">
        <f t="shared" si="94"/>
        <v>105</v>
      </c>
      <c r="H217" s="160">
        <f t="shared" si="142"/>
        <v>283.5</v>
      </c>
      <c r="I217" s="160">
        <f t="shared" si="143"/>
        <v>257.25</v>
      </c>
      <c r="J217" s="160">
        <f t="shared" si="144"/>
        <v>231</v>
      </c>
      <c r="K217" s="160">
        <f t="shared" si="145"/>
        <v>220.5</v>
      </c>
      <c r="L217" s="160">
        <f t="shared" si="146"/>
        <v>210</v>
      </c>
      <c r="M217" s="160">
        <f t="shared" si="147"/>
        <v>194.25</v>
      </c>
      <c r="N217" s="160"/>
      <c r="O217" s="172">
        <f t="shared" si="148"/>
        <v>189</v>
      </c>
      <c r="P217" s="180">
        <f t="shared" si="140"/>
        <v>231</v>
      </c>
      <c r="Q217" s="126">
        <v>1</v>
      </c>
      <c r="R217" s="131">
        <v>0</v>
      </c>
    </row>
    <row r="218" spans="1:18">
      <c r="A218" s="149" t="s">
        <v>247</v>
      </c>
      <c r="B218" s="108" t="s">
        <v>248</v>
      </c>
      <c r="C218" s="130">
        <v>32.82</v>
      </c>
      <c r="D218" s="111">
        <f t="shared" ref="D218:D249" si="151">(C218*7.5)</f>
        <v>246.15</v>
      </c>
      <c r="E218" s="111">
        <f>D218*1.5</f>
        <v>369.22500000000002</v>
      </c>
      <c r="F218" s="112">
        <f t="shared" si="141"/>
        <v>12.307500000000001</v>
      </c>
      <c r="G218" s="114">
        <f t="shared" si="94"/>
        <v>246.15</v>
      </c>
      <c r="H218" s="160">
        <f t="shared" si="142"/>
        <v>984.6</v>
      </c>
      <c r="I218" s="160">
        <f t="shared" si="143"/>
        <v>923.0625</v>
      </c>
      <c r="J218" s="160">
        <f t="shared" si="144"/>
        <v>861.52500000000009</v>
      </c>
      <c r="K218" s="160">
        <f t="shared" si="145"/>
        <v>836.91000000000008</v>
      </c>
      <c r="L218" s="160">
        <f t="shared" si="146"/>
        <v>812.29500000000007</v>
      </c>
      <c r="M218" s="160">
        <f t="shared" si="147"/>
        <v>775.37249999999995</v>
      </c>
      <c r="N218" s="160"/>
      <c r="O218" s="172">
        <f t="shared" si="148"/>
        <v>763.06500000000005</v>
      </c>
      <c r="P218" s="180">
        <f t="shared" si="140"/>
        <v>861.52500000000009</v>
      </c>
      <c r="Q218" s="126">
        <v>1</v>
      </c>
      <c r="R218" s="131">
        <v>0</v>
      </c>
    </row>
    <row r="219" spans="1:18">
      <c r="A219" s="151" t="s">
        <v>249</v>
      </c>
      <c r="B219" s="61" t="s">
        <v>250</v>
      </c>
      <c r="C219" s="130">
        <v>8.16</v>
      </c>
      <c r="D219" s="111">
        <f t="shared" si="151"/>
        <v>61.2</v>
      </c>
      <c r="E219" s="111">
        <f>D219*2</f>
        <v>122.4</v>
      </c>
      <c r="F219" s="112">
        <f t="shared" si="141"/>
        <v>3.06</v>
      </c>
      <c r="G219" s="114">
        <f t="shared" si="94"/>
        <v>61.2</v>
      </c>
      <c r="H219" s="160">
        <f>G219*2.5+E219*Q219</f>
        <v>275.39999999999998</v>
      </c>
      <c r="I219" s="160">
        <f>G219*2.25+E219*Q219</f>
        <v>260.10000000000002</v>
      </c>
      <c r="J219" s="160">
        <f>G219*2+E219*Q219</f>
        <v>244.8</v>
      </c>
      <c r="K219" s="160">
        <f>G219*1.9+E219*Q219</f>
        <v>238.68</v>
      </c>
      <c r="L219" s="160">
        <f>G219*1.8+E219*Q219</f>
        <v>232.56</v>
      </c>
      <c r="M219" s="160">
        <f>G219*1.65+E219*Q219</f>
        <v>223.38</v>
      </c>
      <c r="N219" s="160"/>
      <c r="O219" s="172">
        <f>G219*1.6+E219</f>
        <v>220.32000000000002</v>
      </c>
      <c r="P219" s="180">
        <f t="shared" si="140"/>
        <v>244.8</v>
      </c>
      <c r="Q219" s="126">
        <v>1</v>
      </c>
      <c r="R219" s="131">
        <v>0</v>
      </c>
    </row>
    <row r="220" spans="1:18">
      <c r="A220" s="151" t="s">
        <v>251</v>
      </c>
      <c r="B220" s="61" t="s">
        <v>252</v>
      </c>
      <c r="C220" s="130">
        <v>10.75</v>
      </c>
      <c r="D220" s="111">
        <f t="shared" si="151"/>
        <v>80.625</v>
      </c>
      <c r="E220" s="111"/>
      <c r="F220" s="112">
        <f>D220/100*15</f>
        <v>12.09375</v>
      </c>
      <c r="G220" s="114">
        <f t="shared" ref="G220:G249" si="152">D220</f>
        <v>80.625</v>
      </c>
      <c r="H220" s="160">
        <f t="shared" ref="H220:H233" si="153">G220*2.25*Q220+F220</f>
        <v>193.5</v>
      </c>
      <c r="I220" s="160">
        <f t="shared" ref="I220:I233" si="154">G220*2.15*Q220+F220</f>
        <v>185.4375</v>
      </c>
      <c r="J220" s="160">
        <f t="shared" ref="J220:J225" si="155">G220*2*Q220+F220</f>
        <v>173.34375</v>
      </c>
      <c r="K220" s="160">
        <f t="shared" ref="K220:K233" si="156">G220*1.9*Q220+F220</f>
        <v>165.28125</v>
      </c>
      <c r="L220" s="160">
        <f t="shared" ref="L220:L233" si="157">G220*1.8*Q220+F220</f>
        <v>157.21875</v>
      </c>
      <c r="M220" s="160">
        <f t="shared" ref="M220:M233" si="158">G220*1.65*Q220+F220</f>
        <v>145.125</v>
      </c>
      <c r="N220" s="160"/>
      <c r="O220" s="172">
        <f t="shared" ref="O220:O233" si="159">G220*1.6</f>
        <v>129</v>
      </c>
      <c r="P220" s="180">
        <f t="shared" si="140"/>
        <v>173.34375</v>
      </c>
      <c r="Q220" s="126">
        <v>1</v>
      </c>
      <c r="R220" s="107">
        <v>0</v>
      </c>
    </row>
    <row r="221" spans="1:18">
      <c r="A221" s="151" t="s">
        <v>253</v>
      </c>
      <c r="B221" s="61" t="s">
        <v>254</v>
      </c>
      <c r="C221" s="130">
        <v>13.57</v>
      </c>
      <c r="D221" s="111">
        <f t="shared" si="151"/>
        <v>101.77500000000001</v>
      </c>
      <c r="E221" s="111"/>
      <c r="F221" s="112">
        <f>D221/100*18</f>
        <v>18.319500000000001</v>
      </c>
      <c r="G221" s="114">
        <f t="shared" si="152"/>
        <v>101.77500000000001</v>
      </c>
      <c r="H221" s="160">
        <f t="shared" si="153"/>
        <v>247.31325000000001</v>
      </c>
      <c r="I221" s="160">
        <f t="shared" si="154"/>
        <v>237.13575</v>
      </c>
      <c r="J221" s="160">
        <f t="shared" si="155"/>
        <v>221.86950000000002</v>
      </c>
      <c r="K221" s="160">
        <f t="shared" si="156"/>
        <v>211.69200000000001</v>
      </c>
      <c r="L221" s="160">
        <f t="shared" si="157"/>
        <v>201.51450000000003</v>
      </c>
      <c r="M221" s="160">
        <f t="shared" si="158"/>
        <v>186.24825000000001</v>
      </c>
      <c r="N221" s="160"/>
      <c r="O221" s="172">
        <f t="shared" si="159"/>
        <v>162.84000000000003</v>
      </c>
      <c r="P221" s="180">
        <f t="shared" si="140"/>
        <v>221.86950000000002</v>
      </c>
      <c r="Q221" s="126">
        <v>1</v>
      </c>
      <c r="R221" s="107">
        <v>0</v>
      </c>
    </row>
    <row r="222" spans="1:18">
      <c r="A222" s="151" t="s">
        <v>255</v>
      </c>
      <c r="B222" s="61" t="s">
        <v>256</v>
      </c>
      <c r="C222" s="130">
        <v>18.96</v>
      </c>
      <c r="D222" s="111">
        <f t="shared" si="151"/>
        <v>142.20000000000002</v>
      </c>
      <c r="E222" s="111"/>
      <c r="F222" s="112">
        <f>D222/100*20</f>
        <v>28.440000000000005</v>
      </c>
      <c r="G222" s="114">
        <f t="shared" si="152"/>
        <v>142.20000000000002</v>
      </c>
      <c r="H222" s="160">
        <f t="shared" si="153"/>
        <v>348.39000000000004</v>
      </c>
      <c r="I222" s="160">
        <f t="shared" si="154"/>
        <v>334.17</v>
      </c>
      <c r="J222" s="160">
        <f t="shared" si="155"/>
        <v>312.84000000000003</v>
      </c>
      <c r="K222" s="160">
        <f t="shared" si="156"/>
        <v>298.62</v>
      </c>
      <c r="L222" s="160">
        <f t="shared" si="157"/>
        <v>284.40000000000003</v>
      </c>
      <c r="M222" s="160">
        <f t="shared" si="158"/>
        <v>263.07000000000005</v>
      </c>
      <c r="N222" s="160"/>
      <c r="O222" s="172">
        <f t="shared" si="159"/>
        <v>227.52000000000004</v>
      </c>
      <c r="P222" s="180">
        <f t="shared" si="140"/>
        <v>312.84000000000003</v>
      </c>
      <c r="Q222" s="126">
        <v>1</v>
      </c>
      <c r="R222" s="107">
        <v>0</v>
      </c>
    </row>
    <row r="223" spans="1:18">
      <c r="A223" s="151" t="s">
        <v>257</v>
      </c>
      <c r="B223" s="61" t="s">
        <v>258</v>
      </c>
      <c r="C223" s="130">
        <v>29.14</v>
      </c>
      <c r="D223" s="111">
        <f t="shared" si="151"/>
        <v>218.55</v>
      </c>
      <c r="E223" s="111"/>
      <c r="F223" s="112">
        <v>300</v>
      </c>
      <c r="G223" s="114">
        <f t="shared" si="152"/>
        <v>218.55</v>
      </c>
      <c r="H223" s="160">
        <f t="shared" si="153"/>
        <v>791.73749999999995</v>
      </c>
      <c r="I223" s="160">
        <f t="shared" si="154"/>
        <v>769.88249999999994</v>
      </c>
      <c r="J223" s="160">
        <f t="shared" si="155"/>
        <v>737.1</v>
      </c>
      <c r="K223" s="160">
        <f t="shared" si="156"/>
        <v>715.245</v>
      </c>
      <c r="L223" s="160">
        <f t="shared" si="157"/>
        <v>693.3900000000001</v>
      </c>
      <c r="M223" s="160">
        <f t="shared" si="158"/>
        <v>660.60750000000007</v>
      </c>
      <c r="N223" s="160"/>
      <c r="O223" s="172">
        <f t="shared" si="159"/>
        <v>349.68000000000006</v>
      </c>
      <c r="P223" s="180">
        <f t="shared" si="140"/>
        <v>737.1</v>
      </c>
      <c r="Q223" s="126">
        <v>1</v>
      </c>
      <c r="R223" s="107">
        <v>0</v>
      </c>
    </row>
    <row r="224" spans="1:18">
      <c r="A224" s="151" t="s">
        <v>259</v>
      </c>
      <c r="B224" s="61" t="s">
        <v>260</v>
      </c>
      <c r="C224" s="130">
        <v>18.829999999999998</v>
      </c>
      <c r="D224" s="111">
        <f t="shared" si="151"/>
        <v>141.22499999999999</v>
      </c>
      <c r="E224" s="111"/>
      <c r="F224" s="112">
        <f>D224/100*20</f>
        <v>28.245000000000001</v>
      </c>
      <c r="G224" s="114">
        <f t="shared" si="152"/>
        <v>141.22499999999999</v>
      </c>
      <c r="H224" s="160">
        <f t="shared" si="153"/>
        <v>346.00124999999997</v>
      </c>
      <c r="I224" s="160">
        <f t="shared" si="154"/>
        <v>331.87874999999997</v>
      </c>
      <c r="J224" s="160">
        <f t="shared" si="155"/>
        <v>310.69499999999999</v>
      </c>
      <c r="K224" s="160">
        <f t="shared" si="156"/>
        <v>296.57249999999999</v>
      </c>
      <c r="L224" s="160">
        <f t="shared" si="157"/>
        <v>282.45</v>
      </c>
      <c r="M224" s="160">
        <f t="shared" si="158"/>
        <v>261.26624999999996</v>
      </c>
      <c r="N224" s="160"/>
      <c r="O224" s="172">
        <f t="shared" si="159"/>
        <v>225.96</v>
      </c>
      <c r="P224" s="180">
        <f t="shared" si="140"/>
        <v>310.69499999999999</v>
      </c>
      <c r="Q224" s="126">
        <v>1</v>
      </c>
      <c r="R224" s="107">
        <v>0</v>
      </c>
    </row>
    <row r="225" spans="1:18">
      <c r="A225" s="151" t="s">
        <v>261</v>
      </c>
      <c r="B225" s="61" t="s">
        <v>262</v>
      </c>
      <c r="C225" s="130">
        <v>23.81</v>
      </c>
      <c r="D225" s="111">
        <f t="shared" si="151"/>
        <v>178.57499999999999</v>
      </c>
      <c r="E225" s="111"/>
      <c r="F225" s="112">
        <f>D225/100*25</f>
        <v>44.643749999999997</v>
      </c>
      <c r="G225" s="114">
        <f t="shared" si="152"/>
        <v>178.57499999999999</v>
      </c>
      <c r="H225" s="160">
        <f t="shared" si="153"/>
        <v>446.4375</v>
      </c>
      <c r="I225" s="160">
        <f t="shared" si="154"/>
        <v>428.58</v>
      </c>
      <c r="J225" s="160">
        <f t="shared" si="155"/>
        <v>401.79374999999999</v>
      </c>
      <c r="K225" s="160">
        <f t="shared" si="156"/>
        <v>383.93624999999997</v>
      </c>
      <c r="L225" s="160">
        <f t="shared" si="157"/>
        <v>366.07875000000001</v>
      </c>
      <c r="M225" s="160">
        <f t="shared" si="158"/>
        <v>339.29249999999996</v>
      </c>
      <c r="N225" s="160"/>
      <c r="O225" s="172">
        <f t="shared" si="159"/>
        <v>285.71999999999997</v>
      </c>
      <c r="P225" s="180">
        <f t="shared" si="140"/>
        <v>401.79374999999999</v>
      </c>
      <c r="Q225" s="126">
        <v>1</v>
      </c>
      <c r="R225" s="107">
        <v>0</v>
      </c>
    </row>
    <row r="226" spans="1:18">
      <c r="A226" s="151" t="s">
        <v>263</v>
      </c>
      <c r="B226" s="61" t="s">
        <v>264</v>
      </c>
      <c r="C226" s="130">
        <v>46.92</v>
      </c>
      <c r="D226" s="111">
        <f t="shared" si="151"/>
        <v>351.90000000000003</v>
      </c>
      <c r="E226" s="111"/>
      <c r="F226" s="112">
        <v>300</v>
      </c>
      <c r="G226" s="114">
        <f t="shared" si="152"/>
        <v>351.90000000000003</v>
      </c>
      <c r="H226" s="160">
        <f t="shared" si="153"/>
        <v>1091.7750000000001</v>
      </c>
      <c r="I226" s="160">
        <f t="shared" si="154"/>
        <v>1056.585</v>
      </c>
      <c r="J226" s="160">
        <v>999</v>
      </c>
      <c r="K226" s="160">
        <f t="shared" si="156"/>
        <v>968.61</v>
      </c>
      <c r="L226" s="160">
        <f t="shared" si="157"/>
        <v>933.42000000000007</v>
      </c>
      <c r="M226" s="160">
        <f t="shared" si="158"/>
        <v>880.63499999999999</v>
      </c>
      <c r="N226" s="160"/>
      <c r="O226" s="172">
        <f t="shared" si="159"/>
        <v>563.04000000000008</v>
      </c>
      <c r="P226" s="180">
        <f t="shared" si="140"/>
        <v>999</v>
      </c>
      <c r="Q226" s="126">
        <v>1</v>
      </c>
      <c r="R226" s="107">
        <v>0</v>
      </c>
    </row>
    <row r="227" spans="1:18">
      <c r="A227" s="151" t="s">
        <v>265</v>
      </c>
      <c r="B227" s="61" t="s">
        <v>266</v>
      </c>
      <c r="C227" s="130">
        <v>9.17</v>
      </c>
      <c r="D227" s="111">
        <f t="shared" si="151"/>
        <v>68.775000000000006</v>
      </c>
      <c r="E227" s="111"/>
      <c r="F227" s="112">
        <f>D227/100*12</f>
        <v>8.2530000000000001</v>
      </c>
      <c r="G227" s="114">
        <f t="shared" si="152"/>
        <v>68.775000000000006</v>
      </c>
      <c r="H227" s="160">
        <f t="shared" si="153"/>
        <v>162.99675000000002</v>
      </c>
      <c r="I227" s="160">
        <f t="shared" si="154"/>
        <v>156.11925000000002</v>
      </c>
      <c r="J227" s="160">
        <f t="shared" ref="J227:J233" si="160">G227*2*Q227+F227</f>
        <v>145.803</v>
      </c>
      <c r="K227" s="160">
        <f t="shared" si="156"/>
        <v>138.9255</v>
      </c>
      <c r="L227" s="160">
        <f t="shared" si="157"/>
        <v>132.048</v>
      </c>
      <c r="M227" s="160">
        <f t="shared" si="158"/>
        <v>121.73175000000001</v>
      </c>
      <c r="N227" s="160"/>
      <c r="O227" s="172">
        <f t="shared" si="159"/>
        <v>110.04000000000002</v>
      </c>
      <c r="P227" s="180">
        <f t="shared" si="140"/>
        <v>145.803</v>
      </c>
      <c r="Q227" s="126">
        <v>1</v>
      </c>
      <c r="R227" s="107">
        <v>0</v>
      </c>
    </row>
    <row r="228" spans="1:18">
      <c r="A228" s="151" t="s">
        <v>267</v>
      </c>
      <c r="B228" s="61" t="s">
        <v>268</v>
      </c>
      <c r="C228" s="130">
        <v>12.38</v>
      </c>
      <c r="D228" s="111">
        <f t="shared" si="151"/>
        <v>92.850000000000009</v>
      </c>
      <c r="E228" s="111"/>
      <c r="F228" s="112">
        <f>D228/100*15</f>
        <v>13.927500000000002</v>
      </c>
      <c r="G228" s="114">
        <f t="shared" si="152"/>
        <v>92.850000000000009</v>
      </c>
      <c r="H228" s="160">
        <f t="shared" si="153"/>
        <v>222.84000000000003</v>
      </c>
      <c r="I228" s="160">
        <f t="shared" si="154"/>
        <v>213.55500000000001</v>
      </c>
      <c r="J228" s="160">
        <f t="shared" si="160"/>
        <v>199.62750000000003</v>
      </c>
      <c r="K228" s="160">
        <f t="shared" si="156"/>
        <v>190.34250000000003</v>
      </c>
      <c r="L228" s="160">
        <f t="shared" si="157"/>
        <v>181.05750000000003</v>
      </c>
      <c r="M228" s="160">
        <f t="shared" si="158"/>
        <v>167.13000000000002</v>
      </c>
      <c r="N228" s="160"/>
      <c r="O228" s="172">
        <f t="shared" si="159"/>
        <v>148.56000000000003</v>
      </c>
      <c r="P228" s="180">
        <f t="shared" si="140"/>
        <v>199.62750000000003</v>
      </c>
      <c r="Q228" s="126">
        <v>1</v>
      </c>
      <c r="R228" s="107">
        <v>0</v>
      </c>
    </row>
    <row r="229" spans="1:18">
      <c r="A229" s="151" t="s">
        <v>269</v>
      </c>
      <c r="B229" s="61" t="s">
        <v>270</v>
      </c>
      <c r="C229" s="130">
        <v>15.98</v>
      </c>
      <c r="D229" s="111">
        <f t="shared" si="151"/>
        <v>119.85000000000001</v>
      </c>
      <c r="E229" s="111"/>
      <c r="F229" s="112">
        <f>D229/100*18</f>
        <v>21.573</v>
      </c>
      <c r="G229" s="114">
        <f t="shared" si="152"/>
        <v>119.85000000000001</v>
      </c>
      <c r="H229" s="160">
        <f t="shared" si="153"/>
        <v>291.2355</v>
      </c>
      <c r="I229" s="160">
        <f t="shared" si="154"/>
        <v>279.25049999999999</v>
      </c>
      <c r="J229" s="160">
        <f t="shared" si="160"/>
        <v>261.27300000000002</v>
      </c>
      <c r="K229" s="160">
        <f t="shared" si="156"/>
        <v>249.28800000000001</v>
      </c>
      <c r="L229" s="160">
        <f t="shared" si="157"/>
        <v>237.30300000000003</v>
      </c>
      <c r="M229" s="160">
        <f t="shared" si="158"/>
        <v>219.32550000000001</v>
      </c>
      <c r="N229" s="160"/>
      <c r="O229" s="172">
        <f t="shared" si="159"/>
        <v>191.76000000000002</v>
      </c>
      <c r="P229" s="180">
        <f t="shared" si="140"/>
        <v>261.27300000000002</v>
      </c>
      <c r="Q229" s="126">
        <v>1</v>
      </c>
      <c r="R229" s="107">
        <v>0</v>
      </c>
    </row>
    <row r="230" spans="1:18">
      <c r="A230" s="151" t="s">
        <v>271</v>
      </c>
      <c r="B230" s="61" t="s">
        <v>272</v>
      </c>
      <c r="C230" s="130">
        <v>23.14</v>
      </c>
      <c r="D230" s="111">
        <f t="shared" si="151"/>
        <v>173.55</v>
      </c>
      <c r="E230" s="111"/>
      <c r="F230" s="112">
        <f>D230/100*20</f>
        <v>34.71</v>
      </c>
      <c r="G230" s="114">
        <f t="shared" si="152"/>
        <v>173.55</v>
      </c>
      <c r="H230" s="160">
        <v>469</v>
      </c>
      <c r="I230" s="160">
        <v>449</v>
      </c>
      <c r="J230" s="160">
        <f t="shared" si="160"/>
        <v>381.81</v>
      </c>
      <c r="K230" s="160">
        <f t="shared" si="156"/>
        <v>364.45499999999998</v>
      </c>
      <c r="L230" s="160">
        <f t="shared" si="157"/>
        <v>347.1</v>
      </c>
      <c r="M230" s="160">
        <f t="shared" si="158"/>
        <v>321.0675</v>
      </c>
      <c r="N230" s="160"/>
      <c r="O230" s="172">
        <f t="shared" si="159"/>
        <v>277.68</v>
      </c>
      <c r="P230" s="180">
        <f t="shared" si="140"/>
        <v>381.81</v>
      </c>
      <c r="Q230" s="126">
        <v>1</v>
      </c>
      <c r="R230" s="107">
        <v>0</v>
      </c>
    </row>
    <row r="231" spans="1:18">
      <c r="A231" s="151" t="s">
        <v>273</v>
      </c>
      <c r="B231" s="61" t="s">
        <v>274</v>
      </c>
      <c r="C231" s="130">
        <v>34.450000000000003</v>
      </c>
      <c r="D231" s="111">
        <f t="shared" si="151"/>
        <v>258.375</v>
      </c>
      <c r="E231" s="111"/>
      <c r="F231" s="112">
        <v>300</v>
      </c>
      <c r="G231" s="114">
        <f t="shared" si="152"/>
        <v>258.375</v>
      </c>
      <c r="H231" s="160">
        <f t="shared" si="153"/>
        <v>881.34375</v>
      </c>
      <c r="I231" s="160">
        <f t="shared" si="154"/>
        <v>855.50625000000002</v>
      </c>
      <c r="J231" s="160">
        <f t="shared" si="160"/>
        <v>816.75</v>
      </c>
      <c r="K231" s="160">
        <f t="shared" si="156"/>
        <v>790.91249999999991</v>
      </c>
      <c r="L231" s="160">
        <f t="shared" si="157"/>
        <v>765.07500000000005</v>
      </c>
      <c r="M231" s="160">
        <f t="shared" si="158"/>
        <v>726.31874999999991</v>
      </c>
      <c r="N231" s="160"/>
      <c r="O231" s="172">
        <f>G231*1.6+F231</f>
        <v>713.40000000000009</v>
      </c>
      <c r="P231" s="180">
        <f t="shared" si="140"/>
        <v>816.75</v>
      </c>
      <c r="Q231" s="126">
        <v>1</v>
      </c>
      <c r="R231" s="107">
        <v>0</v>
      </c>
    </row>
    <row r="232" spans="1:18">
      <c r="A232" s="151" t="s">
        <v>275</v>
      </c>
      <c r="B232" s="61" t="s">
        <v>276</v>
      </c>
      <c r="C232" s="130">
        <v>18.84</v>
      </c>
      <c r="D232" s="111">
        <f t="shared" si="151"/>
        <v>141.30000000000001</v>
      </c>
      <c r="E232" s="111"/>
      <c r="F232" s="112">
        <f>D232/100*20</f>
        <v>28.26</v>
      </c>
      <c r="G232" s="114">
        <f t="shared" si="152"/>
        <v>141.30000000000001</v>
      </c>
      <c r="H232" s="160">
        <f t="shared" si="153"/>
        <v>346.185</v>
      </c>
      <c r="I232" s="160">
        <f t="shared" si="154"/>
        <v>332.05500000000001</v>
      </c>
      <c r="J232" s="160">
        <f t="shared" si="160"/>
        <v>310.86</v>
      </c>
      <c r="K232" s="160">
        <f t="shared" si="156"/>
        <v>296.73</v>
      </c>
      <c r="L232" s="160">
        <f t="shared" si="157"/>
        <v>282.60000000000002</v>
      </c>
      <c r="M232" s="160">
        <f t="shared" si="158"/>
        <v>261.40500000000003</v>
      </c>
      <c r="N232" s="160"/>
      <c r="O232" s="172">
        <f t="shared" si="159"/>
        <v>226.08000000000004</v>
      </c>
      <c r="P232" s="180">
        <f t="shared" si="140"/>
        <v>310.86</v>
      </c>
      <c r="Q232" s="126">
        <v>1</v>
      </c>
      <c r="R232" s="107">
        <v>0</v>
      </c>
    </row>
    <row r="233" spans="1:18">
      <c r="A233" s="151" t="s">
        <v>277</v>
      </c>
      <c r="B233" s="61" t="s">
        <v>278</v>
      </c>
      <c r="C233" s="130">
        <v>33.75</v>
      </c>
      <c r="D233" s="111">
        <f t="shared" si="151"/>
        <v>253.125</v>
      </c>
      <c r="E233" s="111"/>
      <c r="F233" s="112">
        <f>D233/100*35</f>
        <v>88.59375</v>
      </c>
      <c r="G233" s="114">
        <f t="shared" si="152"/>
        <v>253.125</v>
      </c>
      <c r="H233" s="160">
        <f t="shared" si="153"/>
        <v>658.125</v>
      </c>
      <c r="I233" s="160">
        <f t="shared" si="154"/>
        <v>632.8125</v>
      </c>
      <c r="J233" s="160">
        <f t="shared" si="160"/>
        <v>594.84375</v>
      </c>
      <c r="K233" s="160">
        <f t="shared" si="156"/>
        <v>569.53125</v>
      </c>
      <c r="L233" s="160">
        <f t="shared" si="157"/>
        <v>544.21875</v>
      </c>
      <c r="M233" s="160">
        <f t="shared" si="158"/>
        <v>506.25</v>
      </c>
      <c r="N233" s="160"/>
      <c r="O233" s="172">
        <f t="shared" si="159"/>
        <v>405</v>
      </c>
      <c r="P233" s="180">
        <f t="shared" si="140"/>
        <v>594.84375</v>
      </c>
      <c r="Q233" s="126">
        <v>1</v>
      </c>
      <c r="R233" s="107">
        <v>0</v>
      </c>
    </row>
    <row r="234" spans="1:18">
      <c r="A234" s="149" t="s">
        <v>281</v>
      </c>
      <c r="B234" s="108" t="s">
        <v>282</v>
      </c>
      <c r="C234" s="52">
        <v>2.81</v>
      </c>
      <c r="D234" s="111">
        <f t="shared" si="151"/>
        <v>21.074999999999999</v>
      </c>
      <c r="E234" s="112">
        <f>D234/100*9</f>
        <v>1.8967499999999999</v>
      </c>
      <c r="F234" s="112">
        <f>D234/100*3.5</f>
        <v>0.73762499999999998</v>
      </c>
      <c r="G234" s="114">
        <f t="shared" si="152"/>
        <v>21.074999999999999</v>
      </c>
      <c r="H234" s="160">
        <f>D234*3.2*Q234+E234+F234</f>
        <v>70.074374999999989</v>
      </c>
      <c r="I234" s="160">
        <f>D234*3.1*Q234+E234+F234</f>
        <v>67.966874999999987</v>
      </c>
      <c r="J234" s="160">
        <f>D234*3*Q234+E234+F234</f>
        <v>65.859374999999986</v>
      </c>
      <c r="K234" s="160">
        <f>D234*2.9*Q234+E234+F234</f>
        <v>63.751874999999991</v>
      </c>
      <c r="L234" s="160">
        <f>D234*2.8*Q234+E234+F234</f>
        <v>61.644374999999989</v>
      </c>
      <c r="M234" s="160">
        <f>D234*2.5*Q234+E234+F234</f>
        <v>55.321874999999999</v>
      </c>
      <c r="N234" s="160">
        <f>D234*2.33*Q234+E234+F234</f>
        <v>51.739125000000001</v>
      </c>
      <c r="O234" s="172">
        <f>D234*2*Q234+E234+F234</f>
        <v>44.784374999999997</v>
      </c>
      <c r="P234" s="180">
        <f>D234*3.1*Q234+E234+F234</f>
        <v>67.966874999999987</v>
      </c>
      <c r="Q234" s="126">
        <v>1</v>
      </c>
      <c r="R234" s="131">
        <v>0</v>
      </c>
    </row>
    <row r="235" spans="1:18">
      <c r="A235" s="149" t="s">
        <v>283</v>
      </c>
      <c r="B235" s="108" t="s">
        <v>284</v>
      </c>
      <c r="C235" s="52">
        <v>3.21</v>
      </c>
      <c r="D235" s="111">
        <f t="shared" si="151"/>
        <v>24.074999999999999</v>
      </c>
      <c r="E235" s="112">
        <f t="shared" ref="E235:E238" si="161">D235/100*20</f>
        <v>4.8149999999999995</v>
      </c>
      <c r="F235" s="112">
        <f t="shared" ref="F235:F249" si="162">D235/100*5</f>
        <v>1.2037499999999999</v>
      </c>
      <c r="G235" s="114">
        <f t="shared" si="152"/>
        <v>24.074999999999999</v>
      </c>
      <c r="H235" s="160">
        <f>D235*4.3*Q235+E235+F235</f>
        <v>109.54124999999999</v>
      </c>
      <c r="I235" s="160">
        <f>D235*4.2*Q235+E235+F235</f>
        <v>107.13374999999999</v>
      </c>
      <c r="J235" s="160">
        <f>D235*4*Q235+E235+F235</f>
        <v>102.31874999999999</v>
      </c>
      <c r="K235" s="160">
        <f>D235*3.9*Q235+E235+F235</f>
        <v>99.911249999999995</v>
      </c>
      <c r="L235" s="160">
        <f>D235*3.8*Q235+E235+F235</f>
        <v>97.503749999999997</v>
      </c>
      <c r="M235" s="160">
        <f>D235*3.5*Q235+E235+F235</f>
        <v>90.28125</v>
      </c>
      <c r="N235" s="160">
        <f>D235*3*Q235+E235+F235</f>
        <v>78.243749999999991</v>
      </c>
      <c r="O235" s="172">
        <f>D235*2.6*Q235+E235+F235</f>
        <v>68.613749999999996</v>
      </c>
      <c r="P235" s="180">
        <f>D235*3.2*Q235+E235+F235</f>
        <v>83.058750000000003</v>
      </c>
      <c r="Q235" s="126">
        <v>1</v>
      </c>
      <c r="R235" s="131">
        <v>0</v>
      </c>
    </row>
    <row r="236" spans="1:18">
      <c r="A236" s="149" t="s">
        <v>285</v>
      </c>
      <c r="B236" s="108" t="s">
        <v>286</v>
      </c>
      <c r="C236" s="52">
        <v>4.1399999999999997</v>
      </c>
      <c r="D236" s="111">
        <f t="shared" si="151"/>
        <v>31.049999999999997</v>
      </c>
      <c r="E236" s="112">
        <f t="shared" si="161"/>
        <v>6.21</v>
      </c>
      <c r="F236" s="112">
        <f t="shared" si="162"/>
        <v>1.5525</v>
      </c>
      <c r="G236" s="114">
        <f t="shared" si="152"/>
        <v>31.049999999999997</v>
      </c>
      <c r="H236" s="160">
        <f>D236*4*Q236+E236+F236</f>
        <v>131.96250000000001</v>
      </c>
      <c r="I236" s="160">
        <f>D236*3.9*Q236+E236+F236</f>
        <v>128.85749999999999</v>
      </c>
      <c r="J236" s="160">
        <f>D236*3.65*Q236+E236+F236</f>
        <v>121.09499999999997</v>
      </c>
      <c r="K236" s="160">
        <f>D236*3.5*Q236+E236+F236</f>
        <v>116.43749999999997</v>
      </c>
      <c r="L236" s="160">
        <f>D236*3.2*Q236+E236+F236</f>
        <v>107.12249999999999</v>
      </c>
      <c r="M236" s="160">
        <f>D236*3*Q236+E236+F236</f>
        <v>100.91249999999998</v>
      </c>
      <c r="N236" s="160">
        <f>D236*2.9*Q236+E236+F236</f>
        <v>97.807499999999976</v>
      </c>
      <c r="O236" s="172">
        <f>D236*2.3*Q236+E236+F236</f>
        <v>79.177499999999981</v>
      </c>
      <c r="P236" s="180">
        <f>D236*3.2*Q236+E236+F236</f>
        <v>107.12249999999999</v>
      </c>
      <c r="Q236" s="126">
        <v>1</v>
      </c>
      <c r="R236" s="131">
        <v>0</v>
      </c>
    </row>
    <row r="237" spans="1:18">
      <c r="A237" s="149" t="s">
        <v>287</v>
      </c>
      <c r="B237" s="108" t="s">
        <v>288</v>
      </c>
      <c r="C237" s="52">
        <v>6.68</v>
      </c>
      <c r="D237" s="103">
        <f t="shared" si="151"/>
        <v>50.099999999999994</v>
      </c>
      <c r="E237" s="132">
        <f t="shared" si="161"/>
        <v>10.019999999999998</v>
      </c>
      <c r="F237" s="132">
        <f t="shared" si="162"/>
        <v>2.5049999999999994</v>
      </c>
      <c r="G237" s="133">
        <f t="shared" si="152"/>
        <v>50.099999999999994</v>
      </c>
      <c r="H237" s="161">
        <f>D237*3*Q237+E237+F237</f>
        <v>162.82499999999999</v>
      </c>
      <c r="I237" s="161">
        <f>D237*2.9*Q237+E237+F237</f>
        <v>157.815</v>
      </c>
      <c r="J237" s="161">
        <f>D237*2.8*Q237+E237+F237</f>
        <v>152.80499999999998</v>
      </c>
      <c r="K237" s="161">
        <f>D237*2.6*Q237+E237+F237</f>
        <v>142.785</v>
      </c>
      <c r="L237" s="161">
        <f>D237*2.4*Q237+E237+F237</f>
        <v>132.76499999999999</v>
      </c>
      <c r="M237" s="161">
        <f>D237*2.3*Q237+E237+F237</f>
        <v>127.75499999999997</v>
      </c>
      <c r="N237" s="161">
        <f>D237*2.1*Q237+E237+F237</f>
        <v>117.73499999999999</v>
      </c>
      <c r="O237" s="173">
        <f t="shared" ref="O237:O241" si="163">D237*2*Q237+E237+F237</f>
        <v>112.72499999999998</v>
      </c>
      <c r="P237" s="181">
        <f>D237*2.8*Q237+E237+F237</f>
        <v>152.80499999999998</v>
      </c>
      <c r="Q237" s="126">
        <v>1</v>
      </c>
      <c r="R237" s="131">
        <v>0</v>
      </c>
    </row>
    <row r="238" spans="1:18">
      <c r="A238" s="149" t="s">
        <v>289</v>
      </c>
      <c r="B238" s="108" t="s">
        <v>290</v>
      </c>
      <c r="C238" s="52">
        <v>9.2799999999999994</v>
      </c>
      <c r="D238" s="103">
        <f t="shared" si="151"/>
        <v>69.599999999999994</v>
      </c>
      <c r="E238" s="132">
        <f t="shared" si="161"/>
        <v>13.919999999999998</v>
      </c>
      <c r="F238" s="132">
        <f t="shared" si="162"/>
        <v>3.4799999999999995</v>
      </c>
      <c r="G238" s="133">
        <f t="shared" si="152"/>
        <v>69.599999999999994</v>
      </c>
      <c r="H238" s="161">
        <f>D238*2.8*Q238+E238+F238</f>
        <v>212.27999999999994</v>
      </c>
      <c r="I238" s="161">
        <f>D238*2.6*Q238+E238+F238</f>
        <v>198.35999999999996</v>
      </c>
      <c r="J238" s="161">
        <f>D238*2.5*Q238+E238+F238</f>
        <v>191.39999999999998</v>
      </c>
      <c r="K238" s="161">
        <f>D238*2.4*Q238+E238+F238</f>
        <v>184.43999999999997</v>
      </c>
      <c r="L238" s="161">
        <f>D238*2.3*Q238+E238+F238</f>
        <v>177.47999999999996</v>
      </c>
      <c r="M238" s="161">
        <f>D238*2.2*Q238+E238+F238</f>
        <v>170.51999999999998</v>
      </c>
      <c r="N238" s="161">
        <f>D238*2.1*Q238+E238+F238</f>
        <v>163.55999999999997</v>
      </c>
      <c r="O238" s="173">
        <f t="shared" si="163"/>
        <v>156.59999999999997</v>
      </c>
      <c r="P238" s="181">
        <f>D238*2.5*Q238+E238+F238</f>
        <v>191.39999999999998</v>
      </c>
      <c r="Q238" s="126">
        <v>1</v>
      </c>
      <c r="R238" s="131">
        <v>0</v>
      </c>
    </row>
    <row r="239" spans="1:18">
      <c r="A239" s="149" t="s">
        <v>291</v>
      </c>
      <c r="B239" s="108" t="s">
        <v>292</v>
      </c>
      <c r="C239" s="52">
        <v>16.25</v>
      </c>
      <c r="D239" s="103">
        <f t="shared" si="151"/>
        <v>121.875</v>
      </c>
      <c r="E239" s="132">
        <f>D239/100*50</f>
        <v>60.9375</v>
      </c>
      <c r="F239" s="132">
        <f t="shared" si="162"/>
        <v>6.09375</v>
      </c>
      <c r="G239" s="133">
        <f t="shared" si="152"/>
        <v>121.875</v>
      </c>
      <c r="H239" s="161">
        <f>D239*2.8*Q239+E239+F239</f>
        <v>408.28125</v>
      </c>
      <c r="I239" s="161">
        <f>D239*2.6*Q239+E239+F239</f>
        <v>383.90625</v>
      </c>
      <c r="J239" s="161">
        <f>D239*2.5*Q239+E239+F239</f>
        <v>371.71875</v>
      </c>
      <c r="K239" s="161">
        <f>D239*2.4*Q239+E239+F239</f>
        <v>359.53125</v>
      </c>
      <c r="L239" s="161">
        <f>D239*2.3*Q239+E239+F239</f>
        <v>347.34375</v>
      </c>
      <c r="M239" s="161">
        <f>D239*2.2*Q239+E239+F239</f>
        <v>335.15625</v>
      </c>
      <c r="N239" s="161">
        <f>D239*2.09*Q239+E239+F239</f>
        <v>321.75</v>
      </c>
      <c r="O239" s="173">
        <f t="shared" si="163"/>
        <v>310.78125</v>
      </c>
      <c r="P239" s="181">
        <f>D239*2.5*Q239+E239+F239</f>
        <v>371.71875</v>
      </c>
      <c r="Q239" s="126">
        <v>1</v>
      </c>
      <c r="R239" s="131">
        <v>0</v>
      </c>
    </row>
    <row r="240" spans="1:18">
      <c r="A240" s="149" t="s">
        <v>293</v>
      </c>
      <c r="B240" s="108" t="s">
        <v>294</v>
      </c>
      <c r="C240" s="52">
        <v>7.24</v>
      </c>
      <c r="D240" s="103">
        <f t="shared" si="151"/>
        <v>54.300000000000004</v>
      </c>
      <c r="E240" s="132">
        <f>D240/100*25</f>
        <v>13.575000000000001</v>
      </c>
      <c r="F240" s="132">
        <f t="shared" si="162"/>
        <v>2.7150000000000003</v>
      </c>
      <c r="G240" s="133">
        <f t="shared" si="152"/>
        <v>54.300000000000004</v>
      </c>
      <c r="H240" s="161">
        <f>D240*3.2*Q240+E240+F240</f>
        <v>190.05</v>
      </c>
      <c r="I240" s="161">
        <f>D240*3*Q240+E240+F240</f>
        <v>179.19</v>
      </c>
      <c r="J240" s="161">
        <f>D240*2.9*Q240+E240+F240</f>
        <v>173.76</v>
      </c>
      <c r="K240" s="161">
        <f>D240*2.8*Q240+E240+F240</f>
        <v>168.32999999999998</v>
      </c>
      <c r="L240" s="161">
        <f>D240*2.7*Q240+E240+F240</f>
        <v>162.9</v>
      </c>
      <c r="M240" s="161">
        <f>D240*2.5*Q240+E240+F240</f>
        <v>152.04</v>
      </c>
      <c r="N240" s="161">
        <f>D240*2.3*Q240+E240+F240</f>
        <v>141.18</v>
      </c>
      <c r="O240" s="173">
        <f t="shared" si="163"/>
        <v>124.89000000000001</v>
      </c>
      <c r="P240" s="181">
        <f>D240*2.9*Q240+E240+F240</f>
        <v>173.76</v>
      </c>
      <c r="Q240" s="126">
        <v>1</v>
      </c>
      <c r="R240" s="131">
        <v>0</v>
      </c>
    </row>
    <row r="241" spans="1:18">
      <c r="A241" s="149" t="s">
        <v>295</v>
      </c>
      <c r="B241" s="108" t="s">
        <v>296</v>
      </c>
      <c r="C241" s="134">
        <v>11.5</v>
      </c>
      <c r="D241" s="103">
        <f t="shared" si="151"/>
        <v>86.25</v>
      </c>
      <c r="E241" s="132">
        <f t="shared" ref="E241" si="164">D241/100*20</f>
        <v>17.25</v>
      </c>
      <c r="F241" s="132">
        <f t="shared" si="162"/>
        <v>4.3125</v>
      </c>
      <c r="G241" s="133">
        <f t="shared" si="152"/>
        <v>86.25</v>
      </c>
      <c r="H241" s="161">
        <f>D241*2.5*Q241+E241+F241</f>
        <v>237.1875</v>
      </c>
      <c r="I241" s="161">
        <f>D241*2.4*Q241+E241+F241</f>
        <v>228.5625</v>
      </c>
      <c r="J241" s="161">
        <f>D241*2.3*Q241+E241+F241</f>
        <v>219.93749999999997</v>
      </c>
      <c r="K241" s="161">
        <f>D241*2.2*Q241+E241+F241</f>
        <v>211.31250000000003</v>
      </c>
      <c r="L241" s="161">
        <f>D241*2.1*Q241+E241+F241</f>
        <v>202.6875</v>
      </c>
      <c r="M241" s="161">
        <f>D241*2.05*Q241+E241+F241</f>
        <v>198.37499999999997</v>
      </c>
      <c r="N241" s="161">
        <f>D241*2*Q241+E241+F241</f>
        <v>194.0625</v>
      </c>
      <c r="O241" s="173">
        <f t="shared" si="163"/>
        <v>194.0625</v>
      </c>
      <c r="P241" s="181">
        <f>D241*2.3*Q241+E241+F241</f>
        <v>219.93749999999997</v>
      </c>
      <c r="Q241" s="126">
        <v>1</v>
      </c>
      <c r="R241" s="131">
        <v>0</v>
      </c>
    </row>
    <row r="242" spans="1:18">
      <c r="A242" s="149" t="s">
        <v>297</v>
      </c>
      <c r="B242" s="108" t="s">
        <v>298</v>
      </c>
      <c r="C242" s="52">
        <v>12.01</v>
      </c>
      <c r="D242" s="103">
        <f t="shared" si="151"/>
        <v>90.075000000000003</v>
      </c>
      <c r="E242" s="132">
        <f>D242/100*40</f>
        <v>36.03</v>
      </c>
      <c r="F242" s="132">
        <f t="shared" si="162"/>
        <v>4.5037500000000001</v>
      </c>
      <c r="G242" s="133">
        <f t="shared" si="152"/>
        <v>90.075000000000003</v>
      </c>
      <c r="H242" s="161">
        <f>D242*2.75*Q242+E242+F242</f>
        <v>288.24000000000007</v>
      </c>
      <c r="I242" s="161">
        <f>D242*2.7*Q242+E242+F242</f>
        <v>283.73625000000004</v>
      </c>
      <c r="J242" s="161">
        <f>D242*2.65*Q242+E242+F242</f>
        <v>279.23250000000002</v>
      </c>
      <c r="K242" s="161">
        <f>D242*2.6*Q242+E242+F242</f>
        <v>274.72875000000005</v>
      </c>
      <c r="L242" s="161">
        <f>D242*2.5*Q242+E242+F242</f>
        <v>265.72125</v>
      </c>
      <c r="M242" s="161">
        <f>D242*2.3*Q242+E242+F242</f>
        <v>247.70624999999998</v>
      </c>
      <c r="N242" s="161">
        <f>D242*2*Q242+E242+F242</f>
        <v>220.68375</v>
      </c>
      <c r="O242" s="173">
        <f t="shared" ref="O242" si="165">D242*2*Q242+E242+F242</f>
        <v>220.68375</v>
      </c>
      <c r="P242" s="181">
        <f>D242*2.8*Q242+E242+F242</f>
        <v>292.74375000000003</v>
      </c>
      <c r="Q242" s="126">
        <v>1</v>
      </c>
      <c r="R242" s="131">
        <v>0</v>
      </c>
    </row>
    <row r="243" spans="1:18">
      <c r="A243" s="149" t="s">
        <v>299</v>
      </c>
      <c r="B243" s="108" t="s">
        <v>300</v>
      </c>
      <c r="C243" s="52">
        <v>3.36</v>
      </c>
      <c r="D243" s="103">
        <f t="shared" si="151"/>
        <v>25.2</v>
      </c>
      <c r="E243" s="132">
        <f t="shared" ref="E243:E248" si="166">D243/100*20</f>
        <v>5.04</v>
      </c>
      <c r="F243" s="132">
        <f t="shared" si="162"/>
        <v>1.26</v>
      </c>
      <c r="G243" s="133">
        <f t="shared" si="152"/>
        <v>25.2</v>
      </c>
      <c r="H243" s="161">
        <f>D243*4.3*Q243+E243+F243</f>
        <v>114.66000000000001</v>
      </c>
      <c r="I243" s="161">
        <f>D243*4.2*Q243+E243+F243</f>
        <v>112.14000000000001</v>
      </c>
      <c r="J243" s="161">
        <f>D243*4*Q243+E243+F243</f>
        <v>107.10000000000001</v>
      </c>
      <c r="K243" s="161">
        <f>D243*3.9*Q243+E243+F243</f>
        <v>104.58000000000001</v>
      </c>
      <c r="L243" s="161">
        <f>D243*3.8*Q243+E243+F243</f>
        <v>102.06</v>
      </c>
      <c r="M243" s="161">
        <f>D243*3.5*Q243+E243+F243</f>
        <v>94.500000000000014</v>
      </c>
      <c r="N243" s="161">
        <f>D243*3*Q243+E243+F243</f>
        <v>81.900000000000006</v>
      </c>
      <c r="O243" s="174">
        <f>D243*2*Q243+E243+F243</f>
        <v>56.699999999999996</v>
      </c>
      <c r="P243" s="181">
        <f>D243*3.2*Q243+E243+F243</f>
        <v>86.940000000000012</v>
      </c>
      <c r="Q243" s="126">
        <v>1</v>
      </c>
      <c r="R243" s="131">
        <v>0</v>
      </c>
    </row>
    <row r="244" spans="1:18">
      <c r="A244" s="149" t="s">
        <v>301</v>
      </c>
      <c r="B244" s="108" t="s">
        <v>302</v>
      </c>
      <c r="C244" s="52">
        <v>4.6100000000000003</v>
      </c>
      <c r="D244" s="103">
        <f t="shared" si="151"/>
        <v>34.575000000000003</v>
      </c>
      <c r="E244" s="132">
        <f t="shared" si="166"/>
        <v>6.915</v>
      </c>
      <c r="F244" s="132">
        <f t="shared" si="162"/>
        <v>1.72875</v>
      </c>
      <c r="G244" s="133">
        <f t="shared" si="152"/>
        <v>34.575000000000003</v>
      </c>
      <c r="H244" s="161">
        <f>D244*3.7*Q244+E244+F244</f>
        <v>136.57125000000002</v>
      </c>
      <c r="I244" s="161">
        <f>D244*3.5*Q244+E244+F244</f>
        <v>129.65625000000003</v>
      </c>
      <c r="J244" s="161">
        <f>D244*3.2*Q244+E244+F244</f>
        <v>119.28375000000003</v>
      </c>
      <c r="K244" s="161">
        <f>D244*2.9*Q244+E244+F244</f>
        <v>108.91125000000001</v>
      </c>
      <c r="L244" s="161">
        <f>D244*2.6*Q244+E244+F244</f>
        <v>98.538750000000022</v>
      </c>
      <c r="M244" s="161">
        <f>D244*2.5*Q244+E244+F244</f>
        <v>95.081250000000011</v>
      </c>
      <c r="N244" s="161">
        <f>D244*2.4*Q244+E244+F244</f>
        <v>91.623750000000015</v>
      </c>
      <c r="O244" s="174">
        <f>D244*2*Q244+E244+F244</f>
        <v>77.793750000000017</v>
      </c>
      <c r="P244" s="181">
        <f>D244*3.2*Q244+E244+F244</f>
        <v>119.28375000000003</v>
      </c>
      <c r="Q244" s="126">
        <v>1</v>
      </c>
      <c r="R244" s="131">
        <v>0</v>
      </c>
    </row>
    <row r="245" spans="1:18">
      <c r="A245" s="149" t="s">
        <v>303</v>
      </c>
      <c r="B245" s="108" t="s">
        <v>304</v>
      </c>
      <c r="C245" s="52">
        <v>7.01</v>
      </c>
      <c r="D245" s="103">
        <f t="shared" si="151"/>
        <v>52.574999999999996</v>
      </c>
      <c r="E245" s="132">
        <f t="shared" si="166"/>
        <v>10.514999999999999</v>
      </c>
      <c r="F245" s="132">
        <f t="shared" si="162"/>
        <v>2.6287499999999997</v>
      </c>
      <c r="G245" s="133">
        <f t="shared" si="152"/>
        <v>52.574999999999996</v>
      </c>
      <c r="H245" s="161">
        <f>D245*2.98*Q245+E245+F245</f>
        <v>169.81724999999997</v>
      </c>
      <c r="I245" s="161">
        <f>D245*2.9*Q245+E245+F245</f>
        <v>165.61124999999996</v>
      </c>
      <c r="J245" s="161">
        <f>D245*2.8*Q245+E245+F245</f>
        <v>160.35374999999996</v>
      </c>
      <c r="K245" s="161">
        <f>D245*2.58*Q245+E245+F245</f>
        <v>148.78724999999997</v>
      </c>
      <c r="L245" s="161">
        <f>D245*2.4*Q245+E245+F245</f>
        <v>139.32374999999996</v>
      </c>
      <c r="M245" s="161">
        <f>D245*2.3*Q245+E245+F245</f>
        <v>134.06624999999997</v>
      </c>
      <c r="N245" s="161">
        <f>D245*2.1*Q245+E245+F245</f>
        <v>123.55125</v>
      </c>
      <c r="O245" s="174">
        <f>D245*1.9*Q245+E245+F245</f>
        <v>113.03624999999998</v>
      </c>
      <c r="P245" s="181">
        <f>D245*2.8*Q245+E245+F245</f>
        <v>160.35374999999996</v>
      </c>
      <c r="Q245" s="126">
        <v>1</v>
      </c>
      <c r="R245" s="131">
        <v>0</v>
      </c>
    </row>
    <row r="246" spans="1:18">
      <c r="A246" s="149" t="s">
        <v>305</v>
      </c>
      <c r="B246" s="108" t="s">
        <v>306</v>
      </c>
      <c r="C246" s="52">
        <v>9.98</v>
      </c>
      <c r="D246" s="103">
        <f t="shared" si="151"/>
        <v>74.850000000000009</v>
      </c>
      <c r="E246" s="132">
        <f t="shared" si="166"/>
        <v>14.97</v>
      </c>
      <c r="F246" s="132">
        <f t="shared" si="162"/>
        <v>3.7425000000000002</v>
      </c>
      <c r="G246" s="133">
        <f t="shared" si="152"/>
        <v>74.850000000000009</v>
      </c>
      <c r="H246" s="161">
        <f>D246*2.8*Q246+E246+F246</f>
        <v>228.29250000000002</v>
      </c>
      <c r="I246" s="161">
        <f>D246*2.6*Q246+E246+F246</f>
        <v>213.32250000000005</v>
      </c>
      <c r="J246" s="161">
        <f>D246*2.5*Q246+E246+F246</f>
        <v>205.83750000000003</v>
      </c>
      <c r="K246" s="161">
        <f>D246*2.2*Q246+E246+F246</f>
        <v>183.38250000000005</v>
      </c>
      <c r="L246" s="161">
        <f>D246*2.2*Q246+E246+F246</f>
        <v>183.38250000000005</v>
      </c>
      <c r="M246" s="161">
        <f>D246*2.04*Q246+E246+F246</f>
        <v>171.40650000000002</v>
      </c>
      <c r="N246" s="161">
        <f>D246*2*Q246+E246+F246</f>
        <v>168.41250000000002</v>
      </c>
      <c r="O246" s="174">
        <f>D246*1.9*Q246+E246+F246</f>
        <v>160.92750000000001</v>
      </c>
      <c r="P246" s="181">
        <f>D246*2.5*Q246+E246+F246</f>
        <v>205.83750000000003</v>
      </c>
      <c r="Q246" s="126">
        <v>1</v>
      </c>
      <c r="R246" s="131">
        <v>0</v>
      </c>
    </row>
    <row r="247" spans="1:18">
      <c r="A247" s="149" t="s">
        <v>307</v>
      </c>
      <c r="B247" s="108" t="s">
        <v>308</v>
      </c>
      <c r="C247" s="52">
        <v>16.98</v>
      </c>
      <c r="D247" s="103">
        <f t="shared" si="151"/>
        <v>127.35000000000001</v>
      </c>
      <c r="E247" s="132">
        <f>D247/100*50</f>
        <v>63.675000000000004</v>
      </c>
      <c r="F247" s="132">
        <f t="shared" si="162"/>
        <v>6.3675000000000006</v>
      </c>
      <c r="G247" s="133">
        <f t="shared" si="152"/>
        <v>127.35000000000001</v>
      </c>
      <c r="H247" s="161">
        <f>D247*3*Q247+E247+F247</f>
        <v>452.09250000000003</v>
      </c>
      <c r="I247" s="161">
        <f>D247*2.9*Q247+E247+F247</f>
        <v>439.35750000000002</v>
      </c>
      <c r="J247" s="161">
        <f>D247*2.8*Q247+E247+F247</f>
        <v>426.6225</v>
      </c>
      <c r="K247" s="161">
        <f>D247*2.7*Q247+E247+F247</f>
        <v>413.88750000000005</v>
      </c>
      <c r="L247" s="161">
        <f>D247*2.6*Q247+E247+F247</f>
        <v>401.15250000000003</v>
      </c>
      <c r="M247" s="161">
        <f>D247*2.45*Q247+E247+F247</f>
        <v>382.05000000000007</v>
      </c>
      <c r="N247" s="161">
        <f>D247*2.09*Q247+E247+F247</f>
        <v>336.20400000000001</v>
      </c>
      <c r="O247" s="174">
        <f>D247*1.9*Q247+E247+F247</f>
        <v>312.00749999999999</v>
      </c>
      <c r="P247" s="181">
        <f>D247*2.8*Q247+E247+F247</f>
        <v>426.6225</v>
      </c>
      <c r="Q247" s="126">
        <v>1</v>
      </c>
      <c r="R247" s="131">
        <v>0</v>
      </c>
    </row>
    <row r="248" spans="1:18">
      <c r="A248" s="149" t="s">
        <v>309</v>
      </c>
      <c r="B248" s="108" t="s">
        <v>310</v>
      </c>
      <c r="C248" s="52">
        <v>8.2100000000000009</v>
      </c>
      <c r="D248" s="103">
        <f t="shared" si="151"/>
        <v>61.575000000000003</v>
      </c>
      <c r="E248" s="132">
        <f t="shared" si="166"/>
        <v>12.315000000000001</v>
      </c>
      <c r="F248" s="132">
        <f t="shared" si="162"/>
        <v>3.0787500000000003</v>
      </c>
      <c r="G248" s="133">
        <f t="shared" si="152"/>
        <v>61.575000000000003</v>
      </c>
      <c r="H248" s="161">
        <f>D248*3.2*Q248+E248+F248</f>
        <v>212.43375000000003</v>
      </c>
      <c r="I248" s="161">
        <f>D248*3*Q248+E248+F248</f>
        <v>200.11875000000003</v>
      </c>
      <c r="J248" s="161">
        <f>D248*2.9*Q248+E248+F248</f>
        <v>193.96125000000001</v>
      </c>
      <c r="K248" s="161">
        <f>D248*2.8*Q248+E248+F248</f>
        <v>187.80375000000001</v>
      </c>
      <c r="L248" s="161">
        <f>D248*2.7*Q248+E248+F248</f>
        <v>181.64625000000004</v>
      </c>
      <c r="M248" s="161">
        <f>D248*2.5*Q248+E248+F248</f>
        <v>169.33125000000001</v>
      </c>
      <c r="N248" s="161">
        <f>D248*2.3*Q248+E248+F248</f>
        <v>157.01625000000001</v>
      </c>
      <c r="O248" s="174">
        <f>D248*2*Q248+E248+F248</f>
        <v>138.54375000000002</v>
      </c>
      <c r="P248" s="181">
        <f>D248*2.9*Q248+E248+F248</f>
        <v>193.96125000000001</v>
      </c>
      <c r="Q248" s="126">
        <v>1</v>
      </c>
      <c r="R248" s="131">
        <v>0</v>
      </c>
    </row>
    <row r="249" spans="1:18">
      <c r="A249" s="149" t="s">
        <v>311</v>
      </c>
      <c r="B249" s="108" t="s">
        <v>312</v>
      </c>
      <c r="C249" s="52">
        <v>12.56</v>
      </c>
      <c r="D249" s="103">
        <f t="shared" si="151"/>
        <v>94.2</v>
      </c>
      <c r="E249" s="132">
        <f>D249/100*40</f>
        <v>37.68</v>
      </c>
      <c r="F249" s="132">
        <f t="shared" si="162"/>
        <v>4.71</v>
      </c>
      <c r="G249" s="133">
        <f t="shared" si="152"/>
        <v>94.2</v>
      </c>
      <c r="H249" s="161">
        <f>D249*2.75*Q249+E249+F249</f>
        <v>301.44</v>
      </c>
      <c r="I249" s="161">
        <f>D249*2.7*Q249+E249+F249</f>
        <v>296.73</v>
      </c>
      <c r="J249" s="161">
        <f>D249*2.39*Q249+E249+F249</f>
        <v>267.52799999999996</v>
      </c>
      <c r="K249" s="161">
        <f>D249*2.2*Q249+E249+F249</f>
        <v>249.63000000000002</v>
      </c>
      <c r="L249" s="161">
        <f>D249*2.05*Q249+E249+F249</f>
        <v>235.5</v>
      </c>
      <c r="M249" s="161">
        <f>D249*2*Q249+E249+F249</f>
        <v>230.79000000000002</v>
      </c>
      <c r="N249" s="161">
        <f>D249*1.99*Q249+E249+F249</f>
        <v>229.84800000000001</v>
      </c>
      <c r="O249" s="174">
        <f>D249*1.9*Q249+E249+F249</f>
        <v>221.37</v>
      </c>
      <c r="P249" s="181">
        <f>D249*2.39*Q249+E249+F249</f>
        <v>267.52799999999996</v>
      </c>
      <c r="Q249" s="126">
        <v>1</v>
      </c>
      <c r="R249" s="131">
        <v>0</v>
      </c>
    </row>
    <row r="250" spans="1:18">
      <c r="A250" s="149" t="s">
        <v>313</v>
      </c>
      <c r="B250" s="108" t="s">
        <v>319</v>
      </c>
      <c r="C250" s="52">
        <v>3.74</v>
      </c>
      <c r="D250" s="111">
        <f t="shared" ref="D250:D282" si="167">(C250*7.5)</f>
        <v>28.05</v>
      </c>
      <c r="E250" s="112">
        <f>D250/100*20</f>
        <v>5.61</v>
      </c>
      <c r="F250" s="112">
        <f>D250/100*12</f>
        <v>3.3660000000000005</v>
      </c>
      <c r="G250" s="114">
        <f t="shared" ref="G250:G261" si="168">D250</f>
        <v>28.05</v>
      </c>
      <c r="H250" s="160">
        <f t="shared" ref="H250" si="169">G250*2.25*Q250+F250</f>
        <v>66.478500000000011</v>
      </c>
      <c r="I250" s="160">
        <f t="shared" ref="I250" si="170">G250*2.15*Q250+F250</f>
        <v>63.673499999999997</v>
      </c>
      <c r="J250" s="160">
        <f t="shared" ref="J250" si="171">G250*2*Q250+F250</f>
        <v>59.466000000000001</v>
      </c>
      <c r="K250" s="160">
        <f t="shared" ref="K250" si="172">G250*1.9*Q250+F250</f>
        <v>56.661000000000001</v>
      </c>
      <c r="L250" s="160">
        <f t="shared" ref="L250" si="173">G250*1.8*Q250+F250</f>
        <v>53.856000000000002</v>
      </c>
      <c r="M250" s="160">
        <f t="shared" ref="M250" si="174">G250*1.65*Q250+F250</f>
        <v>49.648499999999999</v>
      </c>
      <c r="N250" s="160"/>
      <c r="O250" s="172">
        <f>G250*1.6</f>
        <v>44.88</v>
      </c>
      <c r="P250" s="180">
        <f t="shared" ref="P250" si="175">J250</f>
        <v>59.466000000000001</v>
      </c>
      <c r="Q250" s="126">
        <v>1</v>
      </c>
      <c r="R250" s="131">
        <v>0</v>
      </c>
    </row>
    <row r="251" spans="1:18">
      <c r="A251" s="149" t="s">
        <v>314</v>
      </c>
      <c r="B251" s="108" t="s">
        <v>320</v>
      </c>
      <c r="C251" s="52">
        <v>4.95</v>
      </c>
      <c r="D251" s="111">
        <f t="shared" si="167"/>
        <v>37.125</v>
      </c>
      <c r="E251" s="112">
        <f>D251/100*19.9</f>
        <v>7.3878750000000002</v>
      </c>
      <c r="F251" s="112">
        <f>D251/100*9</f>
        <v>3.3412500000000001</v>
      </c>
      <c r="G251" s="114">
        <f t="shared" si="168"/>
        <v>37.125</v>
      </c>
      <c r="H251" s="160">
        <f t="shared" ref="H251:H255" si="176">G251*2.25*Q251+F251</f>
        <v>99.402187499999997</v>
      </c>
      <c r="I251" s="160">
        <f t="shared" ref="I251:I255" si="177">G251*2.15*Q251+F251</f>
        <v>95.132812499999986</v>
      </c>
      <c r="J251" s="160">
        <f t="shared" ref="J251:J255" si="178">G251*2*Q251+F251</f>
        <v>88.728749999999991</v>
      </c>
      <c r="K251" s="160">
        <f t="shared" ref="K251:K255" si="179">G251*1.9*Q251+F251</f>
        <v>84.459374999999994</v>
      </c>
      <c r="L251" s="160">
        <f t="shared" ref="L251:L255" si="180">G251*1.8*Q251+F251</f>
        <v>80.19</v>
      </c>
      <c r="M251" s="160">
        <f t="shared" ref="M251:M255" si="181">G251*1.65*Q251+F251</f>
        <v>73.785937499999989</v>
      </c>
      <c r="N251" s="160"/>
      <c r="O251" s="172">
        <f>G251*1.6</f>
        <v>59.400000000000006</v>
      </c>
      <c r="P251" s="180">
        <f t="shared" ref="P251:P255" si="182">J251</f>
        <v>88.728749999999991</v>
      </c>
      <c r="Q251" s="126">
        <v>1.1499999999999999</v>
      </c>
      <c r="R251" s="107">
        <v>0</v>
      </c>
    </row>
    <row r="252" spans="1:18">
      <c r="A252" s="149" t="s">
        <v>315</v>
      </c>
      <c r="B252" s="108" t="s">
        <v>321</v>
      </c>
      <c r="C252" s="52">
        <v>6.72</v>
      </c>
      <c r="D252" s="111">
        <f t="shared" si="167"/>
        <v>50.4</v>
      </c>
      <c r="E252" s="112">
        <f t="shared" ref="E252:E255" si="183">D252/100*20</f>
        <v>10.08</v>
      </c>
      <c r="F252" s="112">
        <f>D252/100*15</f>
        <v>7.5600000000000005</v>
      </c>
      <c r="G252" s="114">
        <f t="shared" si="168"/>
        <v>50.4</v>
      </c>
      <c r="H252" s="160">
        <f t="shared" si="176"/>
        <v>120.96</v>
      </c>
      <c r="I252" s="160">
        <f t="shared" si="177"/>
        <v>115.92</v>
      </c>
      <c r="J252" s="160">
        <f t="shared" si="178"/>
        <v>108.36</v>
      </c>
      <c r="K252" s="160">
        <f t="shared" si="179"/>
        <v>103.32</v>
      </c>
      <c r="L252" s="160">
        <f t="shared" si="180"/>
        <v>98.28</v>
      </c>
      <c r="M252" s="160">
        <f t="shared" si="181"/>
        <v>90.72</v>
      </c>
      <c r="N252" s="160"/>
      <c r="O252" s="172">
        <f>G252*1.6</f>
        <v>80.64</v>
      </c>
      <c r="P252" s="180">
        <f t="shared" si="182"/>
        <v>108.36</v>
      </c>
      <c r="Q252" s="126">
        <v>1</v>
      </c>
      <c r="R252" s="107">
        <v>0</v>
      </c>
    </row>
    <row r="253" spans="1:18">
      <c r="A253" s="149" t="s">
        <v>316</v>
      </c>
      <c r="B253" s="108" t="s">
        <v>322</v>
      </c>
      <c r="C253" s="52">
        <v>9.77</v>
      </c>
      <c r="D253" s="111">
        <f t="shared" si="167"/>
        <v>73.274999999999991</v>
      </c>
      <c r="E253" s="112">
        <f t="shared" si="183"/>
        <v>14.654999999999998</v>
      </c>
      <c r="F253" s="112">
        <f>D253/100*18</f>
        <v>13.189499999999999</v>
      </c>
      <c r="G253" s="114">
        <f t="shared" si="168"/>
        <v>73.274999999999991</v>
      </c>
      <c r="H253" s="160">
        <f t="shared" si="176"/>
        <v>178.05824999999999</v>
      </c>
      <c r="I253" s="160">
        <f t="shared" si="177"/>
        <v>170.73074999999997</v>
      </c>
      <c r="J253" s="160">
        <f t="shared" si="178"/>
        <v>159.73949999999999</v>
      </c>
      <c r="K253" s="160">
        <f t="shared" si="179"/>
        <v>152.41199999999998</v>
      </c>
      <c r="L253" s="160">
        <f t="shared" si="180"/>
        <v>145.08449999999999</v>
      </c>
      <c r="M253" s="160">
        <f t="shared" si="181"/>
        <v>134.09324999999998</v>
      </c>
      <c r="N253" s="160"/>
      <c r="O253" s="172">
        <f>G253*1.6</f>
        <v>117.24</v>
      </c>
      <c r="P253" s="180">
        <f t="shared" si="182"/>
        <v>159.73949999999999</v>
      </c>
      <c r="Q253" s="126">
        <v>1</v>
      </c>
      <c r="R253" s="107">
        <v>0</v>
      </c>
    </row>
    <row r="254" spans="1:18">
      <c r="A254" s="149" t="s">
        <v>317</v>
      </c>
      <c r="B254" s="108" t="s">
        <v>323</v>
      </c>
      <c r="C254" s="52">
        <v>13.97</v>
      </c>
      <c r="D254" s="111">
        <f t="shared" si="167"/>
        <v>104.77500000000001</v>
      </c>
      <c r="E254" s="112">
        <f t="shared" si="183"/>
        <v>20.954999999999998</v>
      </c>
      <c r="F254" s="112">
        <f>D254/100*20</f>
        <v>20.954999999999998</v>
      </c>
      <c r="G254" s="114">
        <f t="shared" si="168"/>
        <v>104.77500000000001</v>
      </c>
      <c r="H254" s="160">
        <f t="shared" si="176"/>
        <v>256.69875000000002</v>
      </c>
      <c r="I254" s="160">
        <f t="shared" si="177"/>
        <v>246.22125</v>
      </c>
      <c r="J254" s="160">
        <f t="shared" si="178"/>
        <v>230.505</v>
      </c>
      <c r="K254" s="160">
        <f t="shared" si="179"/>
        <v>220.02749999999997</v>
      </c>
      <c r="L254" s="160">
        <f t="shared" si="180"/>
        <v>209.55</v>
      </c>
      <c r="M254" s="160">
        <f t="shared" si="181"/>
        <v>193.83375000000001</v>
      </c>
      <c r="N254" s="160"/>
      <c r="O254" s="172">
        <f>G254*1.7</f>
        <v>178.11750000000001</v>
      </c>
      <c r="P254" s="180">
        <f t="shared" si="182"/>
        <v>230.505</v>
      </c>
      <c r="Q254" s="126">
        <v>1</v>
      </c>
      <c r="R254" s="107">
        <v>0</v>
      </c>
    </row>
    <row r="255" spans="1:18">
      <c r="A255" s="149" t="s">
        <v>318</v>
      </c>
      <c r="B255" s="108" t="s">
        <v>324</v>
      </c>
      <c r="C255" s="52">
        <v>9.08</v>
      </c>
      <c r="D255" s="111">
        <f t="shared" si="167"/>
        <v>68.099999999999994</v>
      </c>
      <c r="E255" s="112">
        <f t="shared" si="183"/>
        <v>13.62</v>
      </c>
      <c r="F255" s="112">
        <f>D255/100*15</f>
        <v>10.215</v>
      </c>
      <c r="G255" s="114">
        <f t="shared" si="168"/>
        <v>68.099999999999994</v>
      </c>
      <c r="H255" s="160">
        <f t="shared" si="176"/>
        <v>163.44</v>
      </c>
      <c r="I255" s="160">
        <f t="shared" si="177"/>
        <v>156.63</v>
      </c>
      <c r="J255" s="160">
        <f t="shared" si="178"/>
        <v>146.41499999999999</v>
      </c>
      <c r="K255" s="160">
        <f t="shared" si="179"/>
        <v>139.60499999999999</v>
      </c>
      <c r="L255" s="160">
        <f t="shared" si="180"/>
        <v>132.79499999999999</v>
      </c>
      <c r="M255" s="160">
        <f t="shared" si="181"/>
        <v>122.57999999999998</v>
      </c>
      <c r="N255" s="160"/>
      <c r="O255" s="172">
        <f>G255*1.65</f>
        <v>112.36499999999998</v>
      </c>
      <c r="P255" s="180">
        <f t="shared" si="182"/>
        <v>146.41499999999999</v>
      </c>
      <c r="Q255" s="126">
        <v>1</v>
      </c>
      <c r="R255" s="107">
        <v>0</v>
      </c>
    </row>
    <row r="256" spans="1:18">
      <c r="A256" s="149" t="s">
        <v>325</v>
      </c>
      <c r="B256" s="108" t="s">
        <v>326</v>
      </c>
      <c r="C256" s="52">
        <v>3.01</v>
      </c>
      <c r="D256" s="111">
        <f t="shared" si="167"/>
        <v>22.574999999999999</v>
      </c>
      <c r="E256" s="112">
        <f>D256/100*9</f>
        <v>2.0317500000000002</v>
      </c>
      <c r="F256" s="112">
        <f>D256/100*3.5</f>
        <v>0.79012499999999997</v>
      </c>
      <c r="G256" s="114">
        <f t="shared" si="168"/>
        <v>22.574999999999999</v>
      </c>
      <c r="H256" s="160">
        <f>D256*3.2*Q256+E256+F256</f>
        <v>75.061875000000001</v>
      </c>
      <c r="I256" s="160">
        <f>D256*3.1*Q256+E256+F256</f>
        <v>72.804375000000007</v>
      </c>
      <c r="J256" s="160">
        <f>D256*3*Q256+E256+F256</f>
        <v>70.546875</v>
      </c>
      <c r="K256" s="160">
        <f>D256*2.9*Q256+E256+F256</f>
        <v>68.289375000000007</v>
      </c>
      <c r="L256" s="160">
        <f>D256*2.8*Q256+E256+F256</f>
        <v>66.031874999999999</v>
      </c>
      <c r="M256" s="160">
        <f>D256*2.5*Q256+E256+F256</f>
        <v>59.259375000000006</v>
      </c>
      <c r="N256" s="160">
        <f>D256*2.33*Q256+E256+F256</f>
        <v>55.421625000000006</v>
      </c>
      <c r="O256" s="172">
        <f>D256*2*Q256+E256+F256</f>
        <v>47.971875000000004</v>
      </c>
      <c r="P256" s="180">
        <f>D256*3.1*Q256+E256+F256</f>
        <v>72.804375000000007</v>
      </c>
      <c r="Q256" s="126">
        <v>1</v>
      </c>
      <c r="R256" s="131">
        <v>0</v>
      </c>
    </row>
    <row r="257" spans="1:18">
      <c r="A257" s="149" t="s">
        <v>327</v>
      </c>
      <c r="B257" s="108" t="s">
        <v>328</v>
      </c>
      <c r="C257" s="52">
        <v>3.73</v>
      </c>
      <c r="D257" s="111">
        <f t="shared" si="167"/>
        <v>27.975000000000001</v>
      </c>
      <c r="E257" s="112">
        <f t="shared" ref="E257:E261" si="184">D257/100*20</f>
        <v>5.5949999999999998</v>
      </c>
      <c r="F257" s="112">
        <f t="shared" ref="F257:F261" si="185">D257/100*5</f>
        <v>1.3987499999999999</v>
      </c>
      <c r="G257" s="114">
        <f t="shared" si="168"/>
        <v>27.975000000000001</v>
      </c>
      <c r="H257" s="160">
        <f>D257*4.3*Q257+E257+F257</f>
        <v>127.28625000000001</v>
      </c>
      <c r="I257" s="160">
        <f>D257*4.2*Q257+E257+F257</f>
        <v>124.48875000000001</v>
      </c>
      <c r="J257" s="160">
        <f>D257*4*Q257+E257+F257</f>
        <v>118.89375000000001</v>
      </c>
      <c r="K257" s="160">
        <f>D257*3.9*Q257+E257+F257</f>
        <v>116.09625000000001</v>
      </c>
      <c r="L257" s="160">
        <f>D257*3.8*Q257+E257+F257</f>
        <v>113.29875000000001</v>
      </c>
      <c r="M257" s="160">
        <f>D257*3.5*Q257+E257+F257</f>
        <v>104.90625000000001</v>
      </c>
      <c r="N257" s="160">
        <f>D257*3*Q257+E257+F257</f>
        <v>90.918750000000017</v>
      </c>
      <c r="O257" s="172">
        <f>D257*2.6*Q257+E257+F257</f>
        <v>79.728750000000005</v>
      </c>
      <c r="P257" s="180">
        <f>D257*3.2*Q257+E257+F257</f>
        <v>96.513750000000016</v>
      </c>
      <c r="Q257" s="126">
        <v>1</v>
      </c>
      <c r="R257" s="131">
        <v>0</v>
      </c>
    </row>
    <row r="258" spans="1:18">
      <c r="A258" s="149" t="s">
        <v>329</v>
      </c>
      <c r="B258" s="108" t="s">
        <v>330</v>
      </c>
      <c r="C258" s="52">
        <v>4.8499999999999996</v>
      </c>
      <c r="D258" s="111">
        <f t="shared" si="167"/>
        <v>36.375</v>
      </c>
      <c r="E258" s="112">
        <f t="shared" si="184"/>
        <v>7.2750000000000004</v>
      </c>
      <c r="F258" s="112">
        <f t="shared" si="185"/>
        <v>1.8187500000000001</v>
      </c>
      <c r="G258" s="114">
        <f t="shared" si="168"/>
        <v>36.375</v>
      </c>
      <c r="H258" s="160">
        <f>D258*4*Q258+E258+F258</f>
        <v>154.59375</v>
      </c>
      <c r="I258" s="160">
        <f>D258*3.9*Q258+E258+F258</f>
        <v>150.95624999999998</v>
      </c>
      <c r="J258" s="160">
        <f>D258*3.65*Q258+E258+F258</f>
        <v>141.86249999999998</v>
      </c>
      <c r="K258" s="160">
        <f>D258*3.5*Q258+E258+F258</f>
        <v>136.40625</v>
      </c>
      <c r="L258" s="160">
        <f>D258*3.2*Q258+E258+F258</f>
        <v>125.49375000000001</v>
      </c>
      <c r="M258" s="160">
        <f>D258*3*Q258+E258+F258</f>
        <v>118.21875</v>
      </c>
      <c r="N258" s="160">
        <f>D258*2.9*Q258+E258+F258</f>
        <v>114.58125</v>
      </c>
      <c r="O258" s="172">
        <f>D258*2*Q258+E258+F258</f>
        <v>81.84375</v>
      </c>
      <c r="P258" s="180">
        <f>D258*3.2*Q258+E258+F258</f>
        <v>125.49375000000001</v>
      </c>
      <c r="Q258" s="126">
        <v>1</v>
      </c>
      <c r="R258" s="131">
        <v>0</v>
      </c>
    </row>
    <row r="259" spans="1:18">
      <c r="A259" s="149" t="s">
        <v>331</v>
      </c>
      <c r="B259" s="108" t="s">
        <v>332</v>
      </c>
      <c r="C259" s="52">
        <v>7.01</v>
      </c>
      <c r="D259" s="111">
        <f t="shared" si="167"/>
        <v>52.574999999999996</v>
      </c>
      <c r="E259" s="112">
        <f t="shared" si="184"/>
        <v>10.514999999999999</v>
      </c>
      <c r="F259" s="112">
        <f t="shared" si="185"/>
        <v>2.6287499999999997</v>
      </c>
      <c r="G259" s="114">
        <f t="shared" si="168"/>
        <v>52.574999999999996</v>
      </c>
      <c r="H259" s="160">
        <f>D259*3*Q259+E259+F259</f>
        <v>170.86874999999998</v>
      </c>
      <c r="I259" s="160">
        <f>D259*2.9*Q259+E259+F259</f>
        <v>165.61124999999996</v>
      </c>
      <c r="J259" s="160">
        <f>D259*2.8*Q259+E259+F259</f>
        <v>160.35374999999996</v>
      </c>
      <c r="K259" s="160">
        <f>D259*2.6*Q259+E259+F259</f>
        <v>149.83874999999998</v>
      </c>
      <c r="L259" s="160">
        <f>D259*2.4*Q259+E259+F259</f>
        <v>139.32374999999996</v>
      </c>
      <c r="M259" s="160">
        <f>D259*2.3*Q259+E259+F259</f>
        <v>134.06624999999997</v>
      </c>
      <c r="N259" s="160">
        <f>D259*2.1*Q259+E259+F259</f>
        <v>123.55125</v>
      </c>
      <c r="O259" s="172">
        <f>D259*1.9*Q259+E259+F259</f>
        <v>113.03624999999998</v>
      </c>
      <c r="P259" s="180">
        <f>D259*2.8*Q259+E259+F259</f>
        <v>160.35374999999996</v>
      </c>
      <c r="Q259" s="126">
        <v>1</v>
      </c>
      <c r="R259" s="131">
        <v>0</v>
      </c>
    </row>
    <row r="260" spans="1:18">
      <c r="A260" s="149" t="s">
        <v>333</v>
      </c>
      <c r="B260" s="108" t="s">
        <v>334</v>
      </c>
      <c r="C260" s="52">
        <v>10.8</v>
      </c>
      <c r="D260" s="111">
        <f t="shared" si="167"/>
        <v>81</v>
      </c>
      <c r="E260" s="112">
        <f t="shared" si="184"/>
        <v>16.200000000000003</v>
      </c>
      <c r="F260" s="112">
        <f t="shared" si="185"/>
        <v>4.0500000000000007</v>
      </c>
      <c r="G260" s="114">
        <f t="shared" si="168"/>
        <v>81</v>
      </c>
      <c r="H260" s="160">
        <f>D260*2.8*Q260+E260+F260</f>
        <v>247.05</v>
      </c>
      <c r="I260" s="160">
        <f>D260*2.6*Q260+E260+F260</f>
        <v>230.85000000000002</v>
      </c>
      <c r="J260" s="160">
        <f>D260*2.5*Q260+E260+F260</f>
        <v>222.75</v>
      </c>
      <c r="K260" s="160">
        <f>D260*2.4*Q260+E260+F260</f>
        <v>214.65000000000003</v>
      </c>
      <c r="L260" s="160">
        <f>D260*2.3*Q260+E260+F260</f>
        <v>206.55</v>
      </c>
      <c r="M260" s="160">
        <f>D260*2.2*Q260+E260+F260</f>
        <v>198.45000000000005</v>
      </c>
      <c r="N260" s="160">
        <f>D260*2.1*Q260+E260+F260</f>
        <v>190.35000000000002</v>
      </c>
      <c r="O260" s="172">
        <f>D260*1.9*Q260+E260+F260</f>
        <v>174.15000000000003</v>
      </c>
      <c r="P260" s="180">
        <f>D260*2.5*Q260+E260+F260</f>
        <v>222.75</v>
      </c>
      <c r="Q260" s="126">
        <v>1</v>
      </c>
      <c r="R260" s="131">
        <v>0</v>
      </c>
    </row>
    <row r="261" spans="1:18">
      <c r="A261" s="149" t="s">
        <v>335</v>
      </c>
      <c r="B261" s="108" t="s">
        <v>336</v>
      </c>
      <c r="C261" s="52">
        <v>8.19</v>
      </c>
      <c r="D261" s="111">
        <f t="shared" si="167"/>
        <v>61.424999999999997</v>
      </c>
      <c r="E261" s="112">
        <f t="shared" si="184"/>
        <v>12.285</v>
      </c>
      <c r="F261" s="112">
        <f t="shared" si="185"/>
        <v>3.07125</v>
      </c>
      <c r="G261" s="114">
        <f t="shared" si="168"/>
        <v>61.424999999999997</v>
      </c>
      <c r="H261" s="160">
        <f>D261*3.2*Q261+E261+F261</f>
        <v>211.91624999999999</v>
      </c>
      <c r="I261" s="160">
        <f>D261*3*Q261+E261+F261</f>
        <v>199.63124999999997</v>
      </c>
      <c r="J261" s="160">
        <f>D261*2.9*Q261+E261+F261</f>
        <v>193.48874999999998</v>
      </c>
      <c r="K261" s="160">
        <f>D261*2.8*Q261+E261+F261</f>
        <v>187.34624999999997</v>
      </c>
      <c r="L261" s="160">
        <f>D261*2.7*Q261+E261+F261</f>
        <v>181.20374999999999</v>
      </c>
      <c r="M261" s="160">
        <f>D261*2.5*Q261+E261+F261</f>
        <v>168.91874999999999</v>
      </c>
      <c r="N261" s="160">
        <f>D261*2.3*Q261+E261+F261</f>
        <v>156.63374999999996</v>
      </c>
      <c r="O261" s="172">
        <f>D261*2*Q261+E261+F261</f>
        <v>138.20624999999998</v>
      </c>
      <c r="P261" s="180">
        <f>D261*2.9*Q261+E261+F261</f>
        <v>193.48874999999998</v>
      </c>
      <c r="Q261" s="126">
        <v>1</v>
      </c>
      <c r="R261" s="131">
        <v>0</v>
      </c>
    </row>
    <row r="262" spans="1:18">
      <c r="A262" s="149" t="s">
        <v>337</v>
      </c>
      <c r="B262" s="108" t="s">
        <v>338</v>
      </c>
      <c r="C262" s="52">
        <v>3.31</v>
      </c>
      <c r="D262" s="111">
        <f t="shared" si="167"/>
        <v>24.824999999999999</v>
      </c>
      <c r="E262" s="112">
        <f>D262/100*9</f>
        <v>2.2342499999999998</v>
      </c>
      <c r="F262" s="112">
        <f>D262/100*3.5</f>
        <v>0.86887499999999995</v>
      </c>
      <c r="G262" s="114">
        <f t="shared" ref="G262:G267" si="186">D262</f>
        <v>24.824999999999999</v>
      </c>
      <c r="H262" s="160">
        <f>D262*3.2*Q262+E262+F262</f>
        <v>82.543125000000003</v>
      </c>
      <c r="I262" s="160">
        <f>D262*3.1*Q262+E262+F262</f>
        <v>80.060625000000002</v>
      </c>
      <c r="J262" s="160">
        <f>D262*3*Q262+E262+F262</f>
        <v>77.578125</v>
      </c>
      <c r="K262" s="160">
        <f>D262*2.9*Q262+E262+F262</f>
        <v>75.095624999999998</v>
      </c>
      <c r="L262" s="160">
        <f>D262*2.8*Q262+E262+F262</f>
        <v>72.613124999999997</v>
      </c>
      <c r="M262" s="160">
        <f>D262*2.5*Q262+E262+F262</f>
        <v>65.165625000000006</v>
      </c>
      <c r="N262" s="160">
        <f>D262*2.33*Q262+E262+F262</f>
        <v>60.945375000000006</v>
      </c>
      <c r="O262" s="172">
        <f>D262*2*Q262+E262+F262</f>
        <v>52.753125000000004</v>
      </c>
      <c r="P262" s="180">
        <f>D262*3.1*Q262+E262+F262</f>
        <v>80.060625000000002</v>
      </c>
      <c r="Q262" s="126">
        <v>1</v>
      </c>
      <c r="R262" s="131">
        <v>0</v>
      </c>
    </row>
    <row r="263" spans="1:18">
      <c r="A263" s="148" t="s">
        <v>339</v>
      </c>
      <c r="B263" s="101" t="s">
        <v>340</v>
      </c>
      <c r="C263" s="52">
        <v>4.0999999999999996</v>
      </c>
      <c r="D263" s="111">
        <f t="shared" si="167"/>
        <v>30.749999999999996</v>
      </c>
      <c r="E263" s="112">
        <f>D263*0.2</f>
        <v>6.1499999999999995</v>
      </c>
      <c r="F263" s="112">
        <f t="shared" ref="F263:F274" si="187">D263/100*5</f>
        <v>1.5374999999999996</v>
      </c>
      <c r="G263" s="114">
        <f t="shared" si="186"/>
        <v>30.749999999999996</v>
      </c>
      <c r="H263" s="160">
        <f>D263*4.3*Q263+E263+F263</f>
        <v>139.91249999999997</v>
      </c>
      <c r="I263" s="160">
        <f>D263*4.2*Q263+E263+F263</f>
        <v>136.83749999999998</v>
      </c>
      <c r="J263" s="160">
        <f>D263*4*Q263+E263+F263</f>
        <v>130.68749999999997</v>
      </c>
      <c r="K263" s="160">
        <f>D263*3.9*Q263+E263+F263</f>
        <v>127.61249999999998</v>
      </c>
      <c r="L263" s="160">
        <f>D263*3.8*Q263+E263+F263</f>
        <v>124.53749999999998</v>
      </c>
      <c r="M263" s="160">
        <f>D263*3.5*Q263+E263+F263</f>
        <v>115.31249999999999</v>
      </c>
      <c r="N263" s="160">
        <f>D263*3*Q263+E263+F263</f>
        <v>99.937499999999986</v>
      </c>
      <c r="O263" s="172">
        <f>D263*2.6*Q263+E263+F263</f>
        <v>87.637499999999989</v>
      </c>
      <c r="P263" s="180">
        <f>D263*3.2*Q263+E263+F263</f>
        <v>106.08749999999999</v>
      </c>
      <c r="Q263" s="126">
        <v>1</v>
      </c>
      <c r="R263" s="131">
        <v>0</v>
      </c>
    </row>
    <row r="264" spans="1:18">
      <c r="A264" s="149" t="s">
        <v>341</v>
      </c>
      <c r="B264" s="108" t="s">
        <v>342</v>
      </c>
      <c r="C264" s="52">
        <v>5.26</v>
      </c>
      <c r="D264" s="111">
        <f t="shared" si="167"/>
        <v>39.449999999999996</v>
      </c>
      <c r="E264" s="112">
        <f>D264*0.3</f>
        <v>11.834999999999999</v>
      </c>
      <c r="F264" s="112">
        <f t="shared" si="187"/>
        <v>1.9724999999999997</v>
      </c>
      <c r="G264" s="114">
        <f t="shared" si="186"/>
        <v>39.449999999999996</v>
      </c>
      <c r="H264" s="160">
        <f>D264*4*Q264+E264+F264</f>
        <v>171.60749999999999</v>
      </c>
      <c r="I264" s="160">
        <f>D264*3.9*Q264+E264+F264</f>
        <v>167.66249999999999</v>
      </c>
      <c r="J264" s="160">
        <f>D264*3.65*Q264+E264+F264</f>
        <v>157.79999999999998</v>
      </c>
      <c r="K264" s="160">
        <f>D264*3.5*Q264+E264+F264</f>
        <v>151.88249999999999</v>
      </c>
      <c r="L264" s="160">
        <f>D264*3.2*Q264+E264+F264</f>
        <v>140.04749999999999</v>
      </c>
      <c r="M264" s="160">
        <f>D264*3*Q264+E264+F264</f>
        <v>132.1575</v>
      </c>
      <c r="N264" s="160">
        <f>D264*2.9*Q264+E264+F264</f>
        <v>128.21249999999998</v>
      </c>
      <c r="O264" s="172">
        <f>D264*2*Q264+E264+F264</f>
        <v>92.707499999999982</v>
      </c>
      <c r="P264" s="180">
        <f>D264*3.2*Q264+E264+F264</f>
        <v>140.04749999999999</v>
      </c>
      <c r="Q264" s="126">
        <v>1</v>
      </c>
      <c r="R264" s="131">
        <v>0</v>
      </c>
    </row>
    <row r="265" spans="1:18">
      <c r="A265" s="149" t="s">
        <v>343</v>
      </c>
      <c r="B265" s="108" t="s">
        <v>344</v>
      </c>
      <c r="C265" s="52">
        <v>7.9</v>
      </c>
      <c r="D265" s="111">
        <f t="shared" si="167"/>
        <v>59.25</v>
      </c>
      <c r="E265" s="112">
        <f>D265*0.4</f>
        <v>23.700000000000003</v>
      </c>
      <c r="F265" s="112">
        <f t="shared" si="187"/>
        <v>2.9625000000000004</v>
      </c>
      <c r="G265" s="114">
        <f t="shared" si="186"/>
        <v>59.25</v>
      </c>
      <c r="H265" s="160">
        <f>D265*3*Q265+E265+F265</f>
        <v>204.41249999999999</v>
      </c>
      <c r="I265" s="160">
        <f>D265*2.9*Q265+E265+F265</f>
        <v>198.48749999999998</v>
      </c>
      <c r="J265" s="160">
        <f>D265*2.8*Q265+E265+F265</f>
        <v>192.56249999999997</v>
      </c>
      <c r="K265" s="160">
        <f>D265*2.6*Q265+E265+F265</f>
        <v>180.71250000000001</v>
      </c>
      <c r="L265" s="160">
        <f>D265*2.4*Q265+E265+F265</f>
        <v>168.86249999999998</v>
      </c>
      <c r="M265" s="160">
        <f>D265*2.3*Q265+E265+F265</f>
        <v>162.93749999999997</v>
      </c>
      <c r="N265" s="160">
        <f>D265*2.1*Q265+E265+F265</f>
        <v>151.08750000000001</v>
      </c>
      <c r="O265" s="172">
        <f>D265*1.9*Q265+E265+F265</f>
        <v>139.23749999999998</v>
      </c>
      <c r="P265" s="180">
        <f>D265*2.8*Q265+E265+F265</f>
        <v>192.56249999999997</v>
      </c>
      <c r="Q265" s="126">
        <v>1</v>
      </c>
      <c r="R265" s="131">
        <v>0</v>
      </c>
    </row>
    <row r="266" spans="1:18">
      <c r="A266" s="149" t="s">
        <v>345</v>
      </c>
      <c r="B266" s="108" t="s">
        <v>346</v>
      </c>
      <c r="C266" s="52">
        <v>11.88</v>
      </c>
      <c r="D266" s="111">
        <f t="shared" si="167"/>
        <v>89.100000000000009</v>
      </c>
      <c r="E266" s="112">
        <f>D266*0.5</f>
        <v>44.550000000000004</v>
      </c>
      <c r="F266" s="112">
        <f t="shared" si="187"/>
        <v>4.455000000000001</v>
      </c>
      <c r="G266" s="114">
        <f t="shared" si="186"/>
        <v>89.100000000000009</v>
      </c>
      <c r="H266" s="160">
        <f>D266*2.8*Q266+E266+F266</f>
        <v>298.48500000000001</v>
      </c>
      <c r="I266" s="160">
        <f>D266*2.6*Q266+E266+F266</f>
        <v>280.66500000000002</v>
      </c>
      <c r="J266" s="160">
        <f>D266*2.5*Q266+E266+F266</f>
        <v>271.755</v>
      </c>
      <c r="K266" s="160">
        <f>D266*2.4*Q266+E266+F266</f>
        <v>262.84499999999997</v>
      </c>
      <c r="L266" s="160">
        <f>D266*2.3*Q266+E266+F266</f>
        <v>253.93500000000003</v>
      </c>
      <c r="M266" s="160">
        <f>D266*2.2*Q266+E266+F266</f>
        <v>245.02500000000006</v>
      </c>
      <c r="N266" s="160">
        <f>D266*2.1*Q266+E266+F266</f>
        <v>236.11500000000004</v>
      </c>
      <c r="O266" s="172">
        <f>D266*1.9*Q266+E266+F266</f>
        <v>218.29500000000004</v>
      </c>
      <c r="P266" s="180">
        <f>D266*2.5*Q266+E266+F266</f>
        <v>271.755</v>
      </c>
      <c r="Q266" s="126">
        <v>1</v>
      </c>
      <c r="R266" s="131">
        <v>0</v>
      </c>
    </row>
    <row r="267" spans="1:18">
      <c r="A267" s="149" t="s">
        <v>347</v>
      </c>
      <c r="B267" s="108" t="s">
        <v>348</v>
      </c>
      <c r="C267" s="52">
        <v>9.82</v>
      </c>
      <c r="D267" s="111">
        <f t="shared" si="167"/>
        <v>73.650000000000006</v>
      </c>
      <c r="E267" s="112">
        <f>D267*0.5</f>
        <v>36.825000000000003</v>
      </c>
      <c r="F267" s="112">
        <f t="shared" si="187"/>
        <v>3.6825000000000001</v>
      </c>
      <c r="G267" s="114">
        <f t="shared" si="186"/>
        <v>73.650000000000006</v>
      </c>
      <c r="H267" s="160">
        <f>D267*3.2*Q267+E267+F267</f>
        <v>276.18750000000006</v>
      </c>
      <c r="I267" s="160">
        <f>D267*3*Q267+E267+F267</f>
        <v>261.45750000000004</v>
      </c>
      <c r="J267" s="160">
        <f>D267*2.9*Q267+E267+F267</f>
        <v>254.09250000000003</v>
      </c>
      <c r="K267" s="160">
        <f>D267*2.8*Q267+E267+F267</f>
        <v>246.72750000000002</v>
      </c>
      <c r="L267" s="160">
        <f>D267*2.7*Q267+E267+F267</f>
        <v>239.36250000000001</v>
      </c>
      <c r="M267" s="160">
        <f>D267*2.5*Q267+E267+F267</f>
        <v>224.63249999999999</v>
      </c>
      <c r="N267" s="160">
        <f>D267*2.3*Q267+E267+F267</f>
        <v>209.90250000000003</v>
      </c>
      <c r="O267" s="172">
        <f>D267*2*Q267+E267+F267</f>
        <v>187.8075</v>
      </c>
      <c r="P267" s="180">
        <f>D267*2.9*Q267+E267+F267</f>
        <v>254.09250000000003</v>
      </c>
      <c r="Q267" s="126">
        <v>1</v>
      </c>
      <c r="R267" s="131">
        <v>0</v>
      </c>
    </row>
    <row r="268" spans="1:18">
      <c r="A268" s="149" t="s">
        <v>349</v>
      </c>
      <c r="B268" s="108" t="s">
        <v>356</v>
      </c>
      <c r="C268" s="66">
        <v>6.86</v>
      </c>
      <c r="D268" s="111">
        <f t="shared" si="167"/>
        <v>51.45</v>
      </c>
      <c r="E268" s="112">
        <f>D268*0.2</f>
        <v>10.290000000000001</v>
      </c>
      <c r="F268" s="112">
        <f t="shared" si="187"/>
        <v>2.5725000000000002</v>
      </c>
      <c r="G268" s="114">
        <f t="shared" ref="G268:G274" si="188">SUM(D268:F268)</f>
        <v>64.3125</v>
      </c>
      <c r="H268" s="160">
        <f t="shared" ref="H268:H274" si="189">G268*2.5*Q268</f>
        <v>160.78125</v>
      </c>
      <c r="I268" s="160">
        <f t="shared" ref="I268:I274" si="190">G268*2.25*Q268</f>
        <v>144.703125</v>
      </c>
      <c r="J268" s="160">
        <f t="shared" ref="J268:J274" si="191">G268*2*Q268</f>
        <v>128.625</v>
      </c>
      <c r="K268" s="160">
        <f t="shared" ref="K268:K274" si="192">G268*1.9*Q268</f>
        <v>122.19374999999999</v>
      </c>
      <c r="L268" s="160">
        <f t="shared" ref="L268:L274" si="193">G268*1.8*Q268</f>
        <v>115.7625</v>
      </c>
      <c r="M268" s="160">
        <f t="shared" ref="M268:M274" si="194">G268*1.65*Q268</f>
        <v>106.11562499999999</v>
      </c>
      <c r="N268" s="160"/>
      <c r="O268" s="172">
        <f t="shared" ref="O268:O274" si="195">G268*1.6</f>
        <v>102.9</v>
      </c>
      <c r="P268" s="180">
        <f t="shared" ref="P268:P275" si="196">J268</f>
        <v>128.625</v>
      </c>
      <c r="Q268" s="126">
        <v>1</v>
      </c>
      <c r="R268" s="131">
        <v>0</v>
      </c>
    </row>
    <row r="269" spans="1:18">
      <c r="A269" s="149" t="s">
        <v>350</v>
      </c>
      <c r="B269" s="108" t="s">
        <v>357</v>
      </c>
      <c r="C269" s="66">
        <v>9.77</v>
      </c>
      <c r="D269" s="111">
        <f t="shared" si="167"/>
        <v>73.274999999999991</v>
      </c>
      <c r="E269" s="112">
        <f>D269*0.3</f>
        <v>21.982499999999998</v>
      </c>
      <c r="F269" s="112">
        <f t="shared" si="187"/>
        <v>3.6637499999999994</v>
      </c>
      <c r="G269" s="114">
        <f t="shared" si="188"/>
        <v>98.921249999999986</v>
      </c>
      <c r="H269" s="160">
        <f t="shared" si="189"/>
        <v>247.30312499999997</v>
      </c>
      <c r="I269" s="160">
        <f t="shared" si="190"/>
        <v>222.57281249999997</v>
      </c>
      <c r="J269" s="160">
        <f t="shared" si="191"/>
        <v>197.84249999999997</v>
      </c>
      <c r="K269" s="160">
        <f t="shared" si="192"/>
        <v>187.95037499999995</v>
      </c>
      <c r="L269" s="160">
        <f t="shared" si="193"/>
        <v>178.05824999999999</v>
      </c>
      <c r="M269" s="160">
        <f t="shared" si="194"/>
        <v>163.22006249999995</v>
      </c>
      <c r="N269" s="160"/>
      <c r="O269" s="172">
        <f t="shared" si="195"/>
        <v>158.274</v>
      </c>
      <c r="P269" s="180">
        <f t="shared" si="196"/>
        <v>197.84249999999997</v>
      </c>
      <c r="Q269" s="126">
        <v>1</v>
      </c>
      <c r="R269" s="131">
        <v>0</v>
      </c>
    </row>
    <row r="270" spans="1:18">
      <c r="A270" s="149" t="s">
        <v>351</v>
      </c>
      <c r="B270" s="108" t="s">
        <v>358</v>
      </c>
      <c r="C270" s="66">
        <v>13.22</v>
      </c>
      <c r="D270" s="111">
        <f t="shared" si="167"/>
        <v>99.15</v>
      </c>
      <c r="E270" s="112">
        <f>D270*0.4</f>
        <v>39.660000000000004</v>
      </c>
      <c r="F270" s="112">
        <f t="shared" si="187"/>
        <v>4.9575000000000005</v>
      </c>
      <c r="G270" s="114">
        <f t="shared" si="188"/>
        <v>143.76750000000001</v>
      </c>
      <c r="H270" s="160">
        <f t="shared" si="189"/>
        <v>359.41875000000005</v>
      </c>
      <c r="I270" s="160">
        <f t="shared" si="190"/>
        <v>323.47687500000001</v>
      </c>
      <c r="J270" s="160">
        <f t="shared" si="191"/>
        <v>287.53500000000003</v>
      </c>
      <c r="K270" s="160">
        <f t="shared" si="192"/>
        <v>273.15825000000001</v>
      </c>
      <c r="L270" s="160">
        <f t="shared" si="193"/>
        <v>258.78150000000005</v>
      </c>
      <c r="M270" s="160">
        <f t="shared" si="194"/>
        <v>237.216375</v>
      </c>
      <c r="N270" s="160"/>
      <c r="O270" s="172">
        <f t="shared" si="195"/>
        <v>230.02800000000002</v>
      </c>
      <c r="P270" s="180">
        <f t="shared" si="196"/>
        <v>287.53500000000003</v>
      </c>
      <c r="Q270" s="126">
        <v>1</v>
      </c>
      <c r="R270" s="131">
        <v>0</v>
      </c>
    </row>
    <row r="271" spans="1:18">
      <c r="A271" s="149" t="s">
        <v>352</v>
      </c>
      <c r="B271" s="108" t="s">
        <v>359</v>
      </c>
      <c r="C271" s="66">
        <v>17.18</v>
      </c>
      <c r="D271" s="111">
        <f t="shared" si="167"/>
        <v>128.85</v>
      </c>
      <c r="E271" s="112">
        <f>D271*0.5</f>
        <v>64.424999999999997</v>
      </c>
      <c r="F271" s="112">
        <f t="shared" si="187"/>
        <v>6.4424999999999999</v>
      </c>
      <c r="G271" s="114">
        <f t="shared" si="188"/>
        <v>199.71749999999997</v>
      </c>
      <c r="H271" s="160">
        <f t="shared" si="189"/>
        <v>499.29374999999993</v>
      </c>
      <c r="I271" s="160">
        <f t="shared" si="190"/>
        <v>449.36437499999994</v>
      </c>
      <c r="J271" s="160">
        <f t="shared" si="191"/>
        <v>399.43499999999995</v>
      </c>
      <c r="K271" s="160">
        <f t="shared" si="192"/>
        <v>379.4632499999999</v>
      </c>
      <c r="L271" s="160">
        <f t="shared" si="193"/>
        <v>359.49149999999997</v>
      </c>
      <c r="M271" s="160">
        <f t="shared" si="194"/>
        <v>329.53387499999991</v>
      </c>
      <c r="N271" s="160"/>
      <c r="O271" s="172">
        <f t="shared" si="195"/>
        <v>319.548</v>
      </c>
      <c r="P271" s="180">
        <f t="shared" si="196"/>
        <v>399.43499999999995</v>
      </c>
      <c r="Q271" s="126">
        <v>1</v>
      </c>
      <c r="R271" s="131">
        <v>0</v>
      </c>
    </row>
    <row r="272" spans="1:18">
      <c r="A272" s="149" t="s">
        <v>353</v>
      </c>
      <c r="B272" s="108" t="s">
        <v>360</v>
      </c>
      <c r="C272" s="66">
        <v>29.7</v>
      </c>
      <c r="D272" s="111">
        <f t="shared" si="167"/>
        <v>222.75</v>
      </c>
      <c r="E272" s="112">
        <f>D272*0.6</f>
        <v>133.65</v>
      </c>
      <c r="F272" s="112">
        <f t="shared" si="187"/>
        <v>11.137499999999999</v>
      </c>
      <c r="G272" s="114">
        <f t="shared" si="188"/>
        <v>367.53749999999997</v>
      </c>
      <c r="H272" s="160">
        <f t="shared" si="189"/>
        <v>918.84374999999989</v>
      </c>
      <c r="I272" s="160">
        <f t="shared" si="190"/>
        <v>826.95937499999991</v>
      </c>
      <c r="J272" s="160">
        <f t="shared" si="191"/>
        <v>735.07499999999993</v>
      </c>
      <c r="K272" s="160">
        <f t="shared" si="192"/>
        <v>698.32124999999985</v>
      </c>
      <c r="L272" s="160">
        <f t="shared" si="193"/>
        <v>661.5675</v>
      </c>
      <c r="M272" s="160">
        <f t="shared" si="194"/>
        <v>606.43687499999987</v>
      </c>
      <c r="N272" s="160"/>
      <c r="O272" s="172">
        <f t="shared" si="195"/>
        <v>588.05999999999995</v>
      </c>
      <c r="P272" s="180">
        <f t="shared" si="196"/>
        <v>735.07499999999993</v>
      </c>
      <c r="Q272" s="126">
        <v>1</v>
      </c>
      <c r="R272" s="131">
        <v>0</v>
      </c>
    </row>
    <row r="273" spans="1:18">
      <c r="A273" s="149" t="s">
        <v>354</v>
      </c>
      <c r="B273" s="108" t="s">
        <v>361</v>
      </c>
      <c r="C273" s="66">
        <v>15.13</v>
      </c>
      <c r="D273" s="111">
        <f t="shared" si="167"/>
        <v>113.47500000000001</v>
      </c>
      <c r="E273" s="112">
        <f>D273*0.5</f>
        <v>56.737500000000004</v>
      </c>
      <c r="F273" s="112">
        <f t="shared" si="187"/>
        <v>5.673750000000001</v>
      </c>
      <c r="G273" s="114">
        <f t="shared" si="188"/>
        <v>175.88625000000002</v>
      </c>
      <c r="H273" s="160">
        <f t="shared" si="189"/>
        <v>439.71562500000005</v>
      </c>
      <c r="I273" s="160">
        <f t="shared" si="190"/>
        <v>395.74406250000004</v>
      </c>
      <c r="J273" s="160">
        <f t="shared" si="191"/>
        <v>351.77250000000004</v>
      </c>
      <c r="K273" s="160">
        <f t="shared" si="192"/>
        <v>334.183875</v>
      </c>
      <c r="L273" s="160">
        <f t="shared" si="193"/>
        <v>316.59525000000002</v>
      </c>
      <c r="M273" s="160">
        <f t="shared" si="194"/>
        <v>290.2123125</v>
      </c>
      <c r="N273" s="160"/>
      <c r="O273" s="172">
        <f t="shared" si="195"/>
        <v>281.41800000000006</v>
      </c>
      <c r="P273" s="180">
        <f t="shared" si="196"/>
        <v>351.77250000000004</v>
      </c>
      <c r="Q273" s="126">
        <v>1</v>
      </c>
      <c r="R273" s="131">
        <v>0</v>
      </c>
    </row>
    <row r="274" spans="1:18">
      <c r="A274" s="149" t="s">
        <v>355</v>
      </c>
      <c r="B274" s="108" t="s">
        <v>362</v>
      </c>
      <c r="C274" s="66">
        <v>24.8</v>
      </c>
      <c r="D274" s="111">
        <f t="shared" si="167"/>
        <v>186</v>
      </c>
      <c r="E274" s="112">
        <f>D274*0.7</f>
        <v>130.19999999999999</v>
      </c>
      <c r="F274" s="112">
        <f t="shared" si="187"/>
        <v>9.3000000000000007</v>
      </c>
      <c r="G274" s="114">
        <f t="shared" si="188"/>
        <v>325.5</v>
      </c>
      <c r="H274" s="160">
        <f t="shared" si="189"/>
        <v>813.75</v>
      </c>
      <c r="I274" s="160">
        <f t="shared" si="190"/>
        <v>732.375</v>
      </c>
      <c r="J274" s="160">
        <f t="shared" si="191"/>
        <v>651</v>
      </c>
      <c r="K274" s="160">
        <f t="shared" si="192"/>
        <v>618.44999999999993</v>
      </c>
      <c r="L274" s="160">
        <f t="shared" si="193"/>
        <v>585.9</v>
      </c>
      <c r="M274" s="160">
        <f t="shared" si="194"/>
        <v>537.07499999999993</v>
      </c>
      <c r="N274" s="160"/>
      <c r="O274" s="172">
        <f t="shared" si="195"/>
        <v>520.80000000000007</v>
      </c>
      <c r="P274" s="180">
        <f t="shared" si="196"/>
        <v>651</v>
      </c>
      <c r="Q274" s="126">
        <v>1</v>
      </c>
      <c r="R274" s="131">
        <v>0</v>
      </c>
    </row>
    <row r="275" spans="1:18">
      <c r="A275" s="149" t="s">
        <v>365</v>
      </c>
      <c r="B275" s="108" t="s">
        <v>366</v>
      </c>
      <c r="C275" s="135">
        <v>3.77</v>
      </c>
      <c r="D275" s="104">
        <f t="shared" si="167"/>
        <v>28.274999999999999</v>
      </c>
      <c r="E275" s="112">
        <f>D275*0.2</f>
        <v>5.6550000000000002</v>
      </c>
      <c r="F275" s="112">
        <f>D275/100*12</f>
        <v>3.3929999999999998</v>
      </c>
      <c r="G275" s="114">
        <f t="shared" ref="G275" si="197">D275</f>
        <v>28.274999999999999</v>
      </c>
      <c r="H275" s="160">
        <f>G275*2.5+E275+F275*Q275</f>
        <v>79.735500000000002</v>
      </c>
      <c r="I275" s="160">
        <f>G275*2.25+E275+F275*Q275</f>
        <v>72.666749999999993</v>
      </c>
      <c r="J275" s="160">
        <f>G275*2+E275+F275*Q275</f>
        <v>65.597999999999999</v>
      </c>
      <c r="K275" s="160">
        <f>G275*1.9+E275+F275*Q275</f>
        <v>62.770499999999998</v>
      </c>
      <c r="L275" s="160"/>
      <c r="M275" s="160"/>
      <c r="N275" s="160"/>
      <c r="O275" s="172">
        <f>G275+E275+F275*1.6</f>
        <v>39.358800000000002</v>
      </c>
      <c r="P275" s="180">
        <f t="shared" si="196"/>
        <v>65.597999999999999</v>
      </c>
      <c r="Q275" s="136">
        <v>1</v>
      </c>
      <c r="R275" s="131">
        <v>0</v>
      </c>
    </row>
    <row r="276" spans="1:18">
      <c r="A276" s="149" t="s">
        <v>367</v>
      </c>
      <c r="B276" s="137" t="s">
        <v>368</v>
      </c>
      <c r="C276" s="135">
        <v>4.66</v>
      </c>
      <c r="D276" s="103">
        <f t="shared" si="167"/>
        <v>34.950000000000003</v>
      </c>
      <c r="E276" s="112">
        <f>D276*0.3</f>
        <v>10.485000000000001</v>
      </c>
      <c r="F276" s="112">
        <f t="shared" ref="F276:F282" si="198">D276/100*12</f>
        <v>4.1940000000000008</v>
      </c>
      <c r="G276" s="114">
        <f t="shared" ref="G276:G282" si="199">D276</f>
        <v>34.950000000000003</v>
      </c>
      <c r="H276" s="160">
        <f t="shared" ref="H276:H282" si="200">G276*2.5+E276+F276*Q276</f>
        <v>102.054</v>
      </c>
      <c r="I276" s="160">
        <f t="shared" ref="I276:I282" si="201">G276*2.25+E276+F276*Q276</f>
        <v>93.316500000000005</v>
      </c>
      <c r="J276" s="160">
        <f t="shared" ref="J276:J282" si="202">G276*2+E276+F276*Q276</f>
        <v>84.579000000000008</v>
      </c>
      <c r="K276" s="160">
        <f t="shared" ref="K276:K282" si="203">G276*1.9+E276+F276*Q276</f>
        <v>81.084000000000003</v>
      </c>
      <c r="L276" s="160">
        <f t="shared" ref="L276" si="204">G276*1.8+E276+F276*Q276</f>
        <v>77.589000000000013</v>
      </c>
      <c r="M276" s="160"/>
      <c r="N276" s="160"/>
      <c r="O276" s="172">
        <f t="shared" ref="O276:O282" si="205">G276+E276+F276*1.6</f>
        <v>52.145400000000002</v>
      </c>
      <c r="P276" s="180">
        <f t="shared" ref="P276:P282" si="206">J276</f>
        <v>84.579000000000008</v>
      </c>
      <c r="Q276" s="126">
        <v>1</v>
      </c>
      <c r="R276" s="131">
        <v>0</v>
      </c>
    </row>
    <row r="277" spans="1:18">
      <c r="A277" s="149" t="s">
        <v>369</v>
      </c>
      <c r="B277" s="108" t="s">
        <v>370</v>
      </c>
      <c r="C277" s="102">
        <v>6.06</v>
      </c>
      <c r="D277" s="103">
        <f t="shared" si="167"/>
        <v>45.449999999999996</v>
      </c>
      <c r="E277" s="112">
        <f>D277*0.4</f>
        <v>18.18</v>
      </c>
      <c r="F277" s="112">
        <f t="shared" si="198"/>
        <v>5.4539999999999997</v>
      </c>
      <c r="G277" s="114">
        <f t="shared" si="199"/>
        <v>45.449999999999996</v>
      </c>
      <c r="H277" s="160">
        <f t="shared" si="200"/>
        <v>137.25899999999999</v>
      </c>
      <c r="I277" s="160">
        <f t="shared" si="201"/>
        <v>125.89649999999999</v>
      </c>
      <c r="J277" s="160">
        <f t="shared" si="202"/>
        <v>114.53399999999998</v>
      </c>
      <c r="K277" s="160">
        <f t="shared" si="203"/>
        <v>109.98899999999999</v>
      </c>
      <c r="L277" s="160"/>
      <c r="M277" s="160"/>
      <c r="N277" s="160"/>
      <c r="O277" s="172">
        <f t="shared" si="205"/>
        <v>72.356399999999994</v>
      </c>
      <c r="P277" s="180">
        <f t="shared" si="206"/>
        <v>114.53399999999998</v>
      </c>
      <c r="Q277" s="126">
        <v>1</v>
      </c>
      <c r="R277" s="131">
        <v>0</v>
      </c>
    </row>
    <row r="278" spans="1:18">
      <c r="A278" s="149" t="s">
        <v>371</v>
      </c>
      <c r="B278" s="108" t="s">
        <v>372</v>
      </c>
      <c r="C278" s="102">
        <v>8.77</v>
      </c>
      <c r="D278" s="103">
        <f t="shared" si="167"/>
        <v>65.774999999999991</v>
      </c>
      <c r="E278" s="112">
        <f>D278*0.5</f>
        <v>32.887499999999996</v>
      </c>
      <c r="F278" s="112">
        <f t="shared" si="198"/>
        <v>7.8929999999999989</v>
      </c>
      <c r="G278" s="114">
        <f t="shared" si="199"/>
        <v>65.774999999999991</v>
      </c>
      <c r="H278" s="160">
        <f t="shared" si="200"/>
        <v>205.21799999999996</v>
      </c>
      <c r="I278" s="160">
        <f t="shared" si="201"/>
        <v>188.77424999999997</v>
      </c>
      <c r="J278" s="160">
        <f t="shared" si="202"/>
        <v>172.33049999999997</v>
      </c>
      <c r="K278" s="160">
        <f t="shared" si="203"/>
        <v>165.75299999999999</v>
      </c>
      <c r="L278" s="160"/>
      <c r="M278" s="160"/>
      <c r="N278" s="160"/>
      <c r="O278" s="172">
        <f t="shared" si="205"/>
        <v>111.29129999999999</v>
      </c>
      <c r="P278" s="180">
        <f t="shared" si="206"/>
        <v>172.33049999999997</v>
      </c>
      <c r="Q278" s="126">
        <v>1</v>
      </c>
      <c r="R278" s="131">
        <v>0</v>
      </c>
    </row>
    <row r="279" spans="1:18">
      <c r="A279" s="149" t="s">
        <v>373</v>
      </c>
      <c r="B279" s="108" t="s">
        <v>374</v>
      </c>
      <c r="C279" s="102">
        <v>13.51</v>
      </c>
      <c r="D279" s="103">
        <f t="shared" si="167"/>
        <v>101.325</v>
      </c>
      <c r="E279" s="112">
        <f>D279*0.5</f>
        <v>50.662500000000001</v>
      </c>
      <c r="F279" s="112">
        <f t="shared" si="198"/>
        <v>12.158999999999999</v>
      </c>
      <c r="G279" s="114">
        <f t="shared" si="199"/>
        <v>101.325</v>
      </c>
      <c r="H279" s="160">
        <f t="shared" si="200"/>
        <v>316.13400000000001</v>
      </c>
      <c r="I279" s="160">
        <f t="shared" si="201"/>
        <v>290.80275</v>
      </c>
      <c r="J279" s="160">
        <f t="shared" si="202"/>
        <v>265.47149999999999</v>
      </c>
      <c r="K279" s="160">
        <f t="shared" si="203"/>
        <v>255.33899999999997</v>
      </c>
      <c r="L279" s="160"/>
      <c r="M279" s="160"/>
      <c r="N279" s="160"/>
      <c r="O279" s="172">
        <f t="shared" si="205"/>
        <v>171.4419</v>
      </c>
      <c r="P279" s="180">
        <f t="shared" si="206"/>
        <v>265.47149999999999</v>
      </c>
      <c r="Q279" s="126">
        <v>1</v>
      </c>
      <c r="R279" s="131">
        <v>0</v>
      </c>
    </row>
    <row r="280" spans="1:18">
      <c r="A280" s="149" t="s">
        <v>377</v>
      </c>
      <c r="B280" s="137" t="s">
        <v>378</v>
      </c>
      <c r="C280" s="66">
        <v>4.1399999999999997</v>
      </c>
      <c r="D280" s="103">
        <f t="shared" si="167"/>
        <v>31.049999999999997</v>
      </c>
      <c r="E280" s="112">
        <f>D280*0.2</f>
        <v>6.21</v>
      </c>
      <c r="F280" s="112">
        <f t="shared" si="198"/>
        <v>3.726</v>
      </c>
      <c r="G280" s="114">
        <f t="shared" si="199"/>
        <v>31.049999999999997</v>
      </c>
      <c r="H280" s="160">
        <f t="shared" si="200"/>
        <v>87.560999999999993</v>
      </c>
      <c r="I280" s="160">
        <f t="shared" si="201"/>
        <v>79.79849999999999</v>
      </c>
      <c r="J280" s="160">
        <f t="shared" si="202"/>
        <v>72.035999999999987</v>
      </c>
      <c r="K280" s="160">
        <f t="shared" si="203"/>
        <v>68.930999999999983</v>
      </c>
      <c r="L280" s="160"/>
      <c r="M280" s="160"/>
      <c r="N280" s="160"/>
      <c r="O280" s="172">
        <f t="shared" si="205"/>
        <v>43.221599999999995</v>
      </c>
      <c r="P280" s="180">
        <f t="shared" si="206"/>
        <v>72.035999999999987</v>
      </c>
      <c r="Q280" s="126">
        <v>1</v>
      </c>
      <c r="R280" s="131">
        <v>0</v>
      </c>
    </row>
    <row r="281" spans="1:18">
      <c r="A281" s="149" t="s">
        <v>379</v>
      </c>
      <c r="B281" s="108" t="s">
        <v>380</v>
      </c>
      <c r="C281" s="102">
        <v>5.13</v>
      </c>
      <c r="D281" s="103">
        <f t="shared" si="167"/>
        <v>38.475000000000001</v>
      </c>
      <c r="E281" s="112">
        <f>D281*0.3</f>
        <v>11.5425</v>
      </c>
      <c r="F281" s="112">
        <f t="shared" si="198"/>
        <v>4.6170000000000009</v>
      </c>
      <c r="G281" s="114">
        <f t="shared" si="199"/>
        <v>38.475000000000001</v>
      </c>
      <c r="H281" s="160">
        <f t="shared" si="200"/>
        <v>112.34700000000001</v>
      </c>
      <c r="I281" s="160">
        <f t="shared" si="201"/>
        <v>102.72825000000002</v>
      </c>
      <c r="J281" s="160">
        <f t="shared" si="202"/>
        <v>93.109500000000011</v>
      </c>
      <c r="K281" s="160">
        <f t="shared" si="203"/>
        <v>89.262000000000015</v>
      </c>
      <c r="L281" s="160"/>
      <c r="M281" s="160"/>
      <c r="N281" s="160"/>
      <c r="O281" s="172">
        <f t="shared" si="205"/>
        <v>57.404699999999998</v>
      </c>
      <c r="P281" s="180">
        <f t="shared" si="206"/>
        <v>93.109500000000011</v>
      </c>
      <c r="Q281" s="126">
        <v>1</v>
      </c>
      <c r="R281" s="131">
        <v>0</v>
      </c>
    </row>
    <row r="282" spans="1:18">
      <c r="A282" s="149" t="s">
        <v>381</v>
      </c>
      <c r="B282" s="108" t="s">
        <v>382</v>
      </c>
      <c r="C282" s="102">
        <v>6.57</v>
      </c>
      <c r="D282" s="103">
        <f t="shared" si="167"/>
        <v>49.275000000000006</v>
      </c>
      <c r="E282" s="112">
        <f>D282*0.4</f>
        <v>19.710000000000004</v>
      </c>
      <c r="F282" s="112">
        <f t="shared" si="198"/>
        <v>5.9130000000000011</v>
      </c>
      <c r="G282" s="114">
        <f t="shared" si="199"/>
        <v>49.275000000000006</v>
      </c>
      <c r="H282" s="160">
        <f t="shared" si="200"/>
        <v>148.81050000000002</v>
      </c>
      <c r="I282" s="160">
        <f t="shared" si="201"/>
        <v>136.49175000000002</v>
      </c>
      <c r="J282" s="160">
        <f t="shared" si="202"/>
        <v>124.17300000000002</v>
      </c>
      <c r="K282" s="160">
        <f t="shared" si="203"/>
        <v>119.24550000000001</v>
      </c>
      <c r="L282" s="160"/>
      <c r="M282" s="160"/>
      <c r="N282" s="160"/>
      <c r="O282" s="172">
        <f t="shared" si="205"/>
        <v>78.44580000000002</v>
      </c>
      <c r="P282" s="180">
        <f t="shared" si="206"/>
        <v>124.17300000000002</v>
      </c>
      <c r="Q282" s="126">
        <v>1</v>
      </c>
      <c r="R282" s="131">
        <v>0</v>
      </c>
    </row>
    <row r="283" spans="1:18">
      <c r="A283" s="149" t="s">
        <v>375</v>
      </c>
      <c r="B283" s="137" t="s">
        <v>376</v>
      </c>
      <c r="C283" s="102">
        <v>1.48</v>
      </c>
      <c r="D283" s="103">
        <f t="shared" ref="D283:D293" si="207">(C283*7.5)</f>
        <v>11.1</v>
      </c>
      <c r="E283" s="112">
        <f t="shared" ref="E283" si="208">D283*0.2</f>
        <v>2.2200000000000002</v>
      </c>
      <c r="F283" s="112">
        <f t="shared" ref="F283" si="209">D283/100*12</f>
        <v>1.3320000000000001</v>
      </c>
      <c r="G283" s="114">
        <f t="shared" ref="G283:G287" si="210">D283</f>
        <v>11.1</v>
      </c>
      <c r="H283" s="160">
        <f t="shared" ref="H283" si="211">G283*2.5+E283+F283*Q283</f>
        <v>31.302</v>
      </c>
      <c r="I283" s="160">
        <f>G283*2+E283+F283*Q283</f>
        <v>25.751999999999999</v>
      </c>
      <c r="J283" s="160">
        <f>G283*1.8+E283+F283*Q283</f>
        <v>23.532</v>
      </c>
      <c r="K283" s="160"/>
      <c r="L283" s="160"/>
      <c r="M283" s="160"/>
      <c r="N283" s="160"/>
      <c r="O283" s="172">
        <f t="shared" ref="O283" si="212">G283+E283+F283*1.6</f>
        <v>15.4512</v>
      </c>
      <c r="P283" s="180">
        <f t="shared" ref="P283:P291" si="213">J283</f>
        <v>23.532</v>
      </c>
      <c r="Q283" s="126">
        <v>1</v>
      </c>
      <c r="R283" s="131">
        <v>0</v>
      </c>
    </row>
    <row r="284" spans="1:18">
      <c r="A284" s="149" t="s">
        <v>394</v>
      </c>
      <c r="B284" s="108" t="s">
        <v>395</v>
      </c>
      <c r="C284" s="130">
        <v>10.37</v>
      </c>
      <c r="D284" s="103">
        <f t="shared" si="207"/>
        <v>77.774999999999991</v>
      </c>
      <c r="E284" s="111">
        <f>D284*0.3</f>
        <v>23.332499999999996</v>
      </c>
      <c r="F284" s="112">
        <f t="shared" ref="F284:F287" si="214">D284/100*5</f>
        <v>3.8887499999999999</v>
      </c>
      <c r="G284" s="114">
        <f t="shared" si="210"/>
        <v>77.774999999999991</v>
      </c>
      <c r="H284" s="160">
        <f t="shared" ref="H284:H287" si="215">G284*2.5+E284*Q284</f>
        <v>217.76999999999998</v>
      </c>
      <c r="I284" s="160">
        <f t="shared" ref="I284:I287" si="216">G284*2.25+E284*Q284</f>
        <v>198.32624999999996</v>
      </c>
      <c r="J284" s="160">
        <f t="shared" ref="J284:J287" si="217">G284*2+E284*Q284</f>
        <v>178.88249999999999</v>
      </c>
      <c r="K284" s="160">
        <f t="shared" ref="K284:K287" si="218">G284*1.9+E284*Q284</f>
        <v>171.10499999999996</v>
      </c>
      <c r="L284" s="160">
        <f t="shared" ref="L284:L287" si="219">G284*1.8+E284*Q284</f>
        <v>163.32749999999999</v>
      </c>
      <c r="M284" s="160">
        <f t="shared" ref="M284:M287" si="220">G284*1.65+E284*Q284</f>
        <v>151.66125</v>
      </c>
      <c r="N284" s="160"/>
      <c r="O284" s="172">
        <f t="shared" ref="O284:O287" si="221">G284*1.6+E284</f>
        <v>147.77249999999998</v>
      </c>
      <c r="P284" s="180">
        <f t="shared" si="213"/>
        <v>178.88249999999999</v>
      </c>
      <c r="Q284" s="126">
        <v>1</v>
      </c>
      <c r="R284" s="131">
        <v>0</v>
      </c>
    </row>
    <row r="285" spans="1:18">
      <c r="A285" s="149" t="s">
        <v>396</v>
      </c>
      <c r="B285" s="108" t="s">
        <v>397</v>
      </c>
      <c r="C285" s="130">
        <v>12.1</v>
      </c>
      <c r="D285" s="103">
        <f t="shared" si="207"/>
        <v>90.75</v>
      </c>
      <c r="E285" s="111">
        <f>D285*0.4</f>
        <v>36.300000000000004</v>
      </c>
      <c r="F285" s="112">
        <f t="shared" si="214"/>
        <v>4.5374999999999996</v>
      </c>
      <c r="G285" s="114">
        <f t="shared" si="210"/>
        <v>90.75</v>
      </c>
      <c r="H285" s="160">
        <f t="shared" si="215"/>
        <v>263.17500000000001</v>
      </c>
      <c r="I285" s="160">
        <f t="shared" si="216"/>
        <v>240.48750000000001</v>
      </c>
      <c r="J285" s="160">
        <f t="shared" si="217"/>
        <v>217.8</v>
      </c>
      <c r="K285" s="160">
        <f t="shared" si="218"/>
        <v>208.72499999999999</v>
      </c>
      <c r="L285" s="160">
        <f t="shared" si="219"/>
        <v>199.65</v>
      </c>
      <c r="M285" s="160">
        <f t="shared" si="220"/>
        <v>186.03749999999999</v>
      </c>
      <c r="N285" s="160"/>
      <c r="O285" s="172">
        <f t="shared" si="221"/>
        <v>181.50000000000003</v>
      </c>
      <c r="P285" s="180">
        <f t="shared" si="213"/>
        <v>217.8</v>
      </c>
      <c r="Q285" s="126">
        <v>1</v>
      </c>
      <c r="R285" s="131">
        <v>0</v>
      </c>
    </row>
    <row r="286" spans="1:18">
      <c r="A286" s="149" t="s">
        <v>398</v>
      </c>
      <c r="B286" s="108" t="s">
        <v>399</v>
      </c>
      <c r="C286" s="130">
        <v>18.84</v>
      </c>
      <c r="D286" s="103">
        <f t="shared" si="207"/>
        <v>141.30000000000001</v>
      </c>
      <c r="E286" s="111">
        <f>D286*0.5</f>
        <v>70.650000000000006</v>
      </c>
      <c r="F286" s="112">
        <f t="shared" si="214"/>
        <v>7.0650000000000004</v>
      </c>
      <c r="G286" s="114">
        <f t="shared" si="210"/>
        <v>141.30000000000001</v>
      </c>
      <c r="H286" s="160">
        <f t="shared" si="215"/>
        <v>423.9</v>
      </c>
      <c r="I286" s="160">
        <f t="shared" si="216"/>
        <v>388.57500000000005</v>
      </c>
      <c r="J286" s="160">
        <f t="shared" si="217"/>
        <v>353.25</v>
      </c>
      <c r="K286" s="160">
        <f t="shared" si="218"/>
        <v>339.12</v>
      </c>
      <c r="L286" s="160">
        <f t="shared" si="219"/>
        <v>324.99</v>
      </c>
      <c r="M286" s="160">
        <f t="shared" si="220"/>
        <v>303.79500000000002</v>
      </c>
      <c r="N286" s="160"/>
      <c r="O286" s="172">
        <f t="shared" si="221"/>
        <v>296.73</v>
      </c>
      <c r="P286" s="180">
        <f t="shared" si="213"/>
        <v>353.25</v>
      </c>
      <c r="Q286" s="126">
        <v>1</v>
      </c>
      <c r="R286" s="131">
        <v>0</v>
      </c>
    </row>
    <row r="287" spans="1:18">
      <c r="A287" s="149" t="s">
        <v>400</v>
      </c>
      <c r="B287" s="108" t="s">
        <v>401</v>
      </c>
      <c r="C287" s="130">
        <v>28.68</v>
      </c>
      <c r="D287" s="103">
        <f t="shared" si="207"/>
        <v>215.1</v>
      </c>
      <c r="E287" s="111">
        <f>D287*0.6</f>
        <v>129.06</v>
      </c>
      <c r="F287" s="112">
        <f t="shared" si="214"/>
        <v>10.754999999999999</v>
      </c>
      <c r="G287" s="114">
        <f t="shared" si="210"/>
        <v>215.1</v>
      </c>
      <c r="H287" s="160">
        <f t="shared" si="215"/>
        <v>666.81</v>
      </c>
      <c r="I287" s="160">
        <f t="shared" si="216"/>
        <v>613.03499999999997</v>
      </c>
      <c r="J287" s="160">
        <f t="shared" si="217"/>
        <v>559.26</v>
      </c>
      <c r="K287" s="160">
        <f t="shared" si="218"/>
        <v>537.75</v>
      </c>
      <c r="L287" s="160">
        <f t="shared" si="219"/>
        <v>516.24</v>
      </c>
      <c r="M287" s="160">
        <f t="shared" si="220"/>
        <v>483.97499999999997</v>
      </c>
      <c r="N287" s="160"/>
      <c r="O287" s="172">
        <f t="shared" si="221"/>
        <v>473.22</v>
      </c>
      <c r="P287" s="180">
        <f t="shared" si="213"/>
        <v>559.26</v>
      </c>
      <c r="Q287" s="126">
        <v>1</v>
      </c>
      <c r="R287" s="131">
        <v>0</v>
      </c>
    </row>
    <row r="288" spans="1:18">
      <c r="A288" s="149" t="s">
        <v>412</v>
      </c>
      <c r="B288" s="108" t="s">
        <v>413</v>
      </c>
      <c r="C288" s="130">
        <v>21.08</v>
      </c>
      <c r="D288" s="103">
        <f t="shared" si="207"/>
        <v>158.1</v>
      </c>
      <c r="E288" s="111">
        <f>D288*0.5</f>
        <v>79.05</v>
      </c>
      <c r="F288" s="112">
        <f t="shared" ref="F288:F291" si="222">D288/100*5</f>
        <v>7.9049999999999994</v>
      </c>
      <c r="G288" s="114">
        <f t="shared" ref="G288:G291" si="223">D288</f>
        <v>158.1</v>
      </c>
      <c r="H288" s="160">
        <f t="shared" ref="H288:H291" si="224">G288*2.5+E288*Q288</f>
        <v>474.3</v>
      </c>
      <c r="I288" s="160">
        <f t="shared" ref="I288:I291" si="225">G288*2.25+E288*Q288</f>
        <v>434.77499999999998</v>
      </c>
      <c r="J288" s="160">
        <f t="shared" ref="J288:J291" si="226">G288*2+E288*Q288</f>
        <v>395.25</v>
      </c>
      <c r="K288" s="160">
        <f t="shared" ref="K288:K291" si="227">G288*1.9+E288*Q288</f>
        <v>379.44</v>
      </c>
      <c r="L288" s="160">
        <f t="shared" ref="L288:L291" si="228">G288*1.8+E288*Q288</f>
        <v>363.63</v>
      </c>
      <c r="M288" s="160">
        <f t="shared" ref="M288:M291" si="229">G288*1.65+E288*Q288</f>
        <v>339.91499999999996</v>
      </c>
      <c r="N288" s="160"/>
      <c r="O288" s="172">
        <f t="shared" ref="O288:O291" si="230">G288*1.6+E288</f>
        <v>332.01</v>
      </c>
      <c r="P288" s="180">
        <f t="shared" si="213"/>
        <v>395.25</v>
      </c>
      <c r="Q288" s="126">
        <v>1</v>
      </c>
      <c r="R288" s="131">
        <v>0</v>
      </c>
    </row>
    <row r="289" spans="1:18">
      <c r="A289" s="149" t="s">
        <v>404</v>
      </c>
      <c r="B289" s="108" t="s">
        <v>405</v>
      </c>
      <c r="C289" s="130">
        <v>24.21</v>
      </c>
      <c r="D289" s="103">
        <f t="shared" ref="D289" si="231">(C289*7.5)</f>
        <v>181.57500000000002</v>
      </c>
      <c r="E289" s="111">
        <f>D289*0.8</f>
        <v>145.26000000000002</v>
      </c>
      <c r="F289" s="112">
        <f t="shared" ref="F289" si="232">D289/100*5</f>
        <v>9.0787500000000012</v>
      </c>
      <c r="G289" s="114">
        <f t="shared" ref="G289" si="233">D289</f>
        <v>181.57500000000002</v>
      </c>
      <c r="H289" s="160">
        <f t="shared" ref="H289" si="234">G289*2.5+E289*Q289</f>
        <v>599.1975000000001</v>
      </c>
      <c r="I289" s="160">
        <f t="shared" ref="I289" si="235">G289*2.25+E289*Q289</f>
        <v>553.80375000000004</v>
      </c>
      <c r="J289" s="160">
        <f t="shared" ref="J289" si="236">G289*2+E289*Q289</f>
        <v>508.41000000000008</v>
      </c>
      <c r="K289" s="160">
        <f t="shared" ref="K289" si="237">G289*1.9+E289*Q289</f>
        <v>490.25250000000005</v>
      </c>
      <c r="L289" s="160">
        <f t="shared" ref="L289" si="238">G289*1.8+E289*Q289</f>
        <v>472.09500000000003</v>
      </c>
      <c r="M289" s="160">
        <f t="shared" ref="M289" si="239">G289*1.65+E289*Q289</f>
        <v>444.85874999999999</v>
      </c>
      <c r="N289" s="160"/>
      <c r="O289" s="172">
        <f t="shared" ref="O289" si="240">G289*1.6+E289</f>
        <v>435.78000000000009</v>
      </c>
      <c r="P289" s="180">
        <f t="shared" ref="P289" si="241">J289</f>
        <v>508.41000000000008</v>
      </c>
      <c r="Q289" s="126">
        <v>1</v>
      </c>
      <c r="R289" s="131">
        <v>0</v>
      </c>
    </row>
    <row r="290" spans="1:18">
      <c r="A290" s="149" t="s">
        <v>416</v>
      </c>
      <c r="B290" s="108" t="s">
        <v>417</v>
      </c>
      <c r="C290" s="130">
        <v>15.96</v>
      </c>
      <c r="D290" s="103">
        <f t="shared" si="207"/>
        <v>119.7</v>
      </c>
      <c r="E290" s="111">
        <f>D290*0.45</f>
        <v>53.865000000000002</v>
      </c>
      <c r="F290" s="112">
        <f t="shared" si="222"/>
        <v>5.9850000000000003</v>
      </c>
      <c r="G290" s="114">
        <f t="shared" si="223"/>
        <v>119.7</v>
      </c>
      <c r="H290" s="160">
        <f t="shared" si="224"/>
        <v>353.11500000000001</v>
      </c>
      <c r="I290" s="160">
        <f t="shared" si="225"/>
        <v>323.19</v>
      </c>
      <c r="J290" s="160">
        <f t="shared" si="226"/>
        <v>293.26499999999999</v>
      </c>
      <c r="K290" s="160">
        <f t="shared" si="227"/>
        <v>281.29500000000002</v>
      </c>
      <c r="L290" s="160">
        <f t="shared" si="228"/>
        <v>269.32499999999999</v>
      </c>
      <c r="M290" s="160">
        <f t="shared" si="229"/>
        <v>251.37</v>
      </c>
      <c r="N290" s="160"/>
      <c r="O290" s="172">
        <f t="shared" si="230"/>
        <v>245.38500000000002</v>
      </c>
      <c r="P290" s="180">
        <f t="shared" si="213"/>
        <v>293.26499999999999</v>
      </c>
      <c r="Q290" s="126">
        <v>1</v>
      </c>
      <c r="R290" s="131">
        <v>0</v>
      </c>
    </row>
    <row r="291" spans="1:18">
      <c r="A291" s="149" t="s">
        <v>418</v>
      </c>
      <c r="B291" s="108" t="s">
        <v>419</v>
      </c>
      <c r="C291" s="130">
        <v>25.17</v>
      </c>
      <c r="D291" s="103">
        <f t="shared" si="207"/>
        <v>188.77500000000001</v>
      </c>
      <c r="E291" s="111">
        <f>D291*0.8</f>
        <v>151.02000000000001</v>
      </c>
      <c r="F291" s="112">
        <f t="shared" si="222"/>
        <v>9.4387500000000006</v>
      </c>
      <c r="G291" s="114">
        <f t="shared" si="223"/>
        <v>188.77500000000001</v>
      </c>
      <c r="H291" s="160">
        <f t="shared" si="224"/>
        <v>622.95749999999998</v>
      </c>
      <c r="I291" s="160">
        <f t="shared" si="225"/>
        <v>575.76375000000007</v>
      </c>
      <c r="J291" s="160">
        <f t="shared" si="226"/>
        <v>528.57000000000005</v>
      </c>
      <c r="K291" s="160">
        <f t="shared" si="227"/>
        <v>509.6925</v>
      </c>
      <c r="L291" s="160">
        <f t="shared" si="228"/>
        <v>490.81500000000005</v>
      </c>
      <c r="M291" s="160">
        <f t="shared" si="229"/>
        <v>462.49874999999997</v>
      </c>
      <c r="N291" s="160"/>
      <c r="O291" s="172">
        <f t="shared" si="230"/>
        <v>453.06000000000006</v>
      </c>
      <c r="P291" s="180">
        <f t="shared" si="213"/>
        <v>528.57000000000005</v>
      </c>
      <c r="Q291" s="126">
        <v>1</v>
      </c>
      <c r="R291" s="131">
        <v>0</v>
      </c>
    </row>
    <row r="292" spans="1:18">
      <c r="A292" s="149" t="s">
        <v>434</v>
      </c>
      <c r="B292" s="138" t="s">
        <v>434</v>
      </c>
      <c r="C292" s="102">
        <v>1.1200000000000001</v>
      </c>
      <c r="D292" s="104">
        <f t="shared" si="207"/>
        <v>8.4</v>
      </c>
      <c r="E292" s="111">
        <f t="shared" ref="E292:E319" si="242">D292/100*12</f>
        <v>1.008</v>
      </c>
      <c r="F292" s="132"/>
      <c r="G292" s="139">
        <f t="shared" ref="G292:G300" si="243">SUM(D292:F292)</f>
        <v>9.4080000000000013</v>
      </c>
      <c r="H292" s="162">
        <f>G292*2.35*Q292</f>
        <v>22.108800000000002</v>
      </c>
      <c r="I292" s="162">
        <f>G292*2.21*Q292</f>
        <v>20.791680000000003</v>
      </c>
      <c r="J292" s="162">
        <f>G292*1.91*Q292</f>
        <v>17.969280000000001</v>
      </c>
      <c r="K292" s="162">
        <f>G292*1.78*Q292</f>
        <v>16.746240000000004</v>
      </c>
      <c r="L292" s="162">
        <f>G292*1.5*Q292</f>
        <v>14.112000000000002</v>
      </c>
      <c r="M292" s="162"/>
      <c r="N292" s="162"/>
      <c r="O292" s="175">
        <f>G292*1.55</f>
        <v>14.582400000000002</v>
      </c>
      <c r="P292" s="182">
        <f>I292</f>
        <v>20.791680000000003</v>
      </c>
      <c r="Q292" s="106">
        <v>1</v>
      </c>
      <c r="R292" s="107">
        <v>0</v>
      </c>
    </row>
    <row r="293" spans="1:18">
      <c r="A293" s="149" t="s">
        <v>435</v>
      </c>
      <c r="B293" s="108" t="s">
        <v>435</v>
      </c>
      <c r="C293" s="102">
        <v>3.03</v>
      </c>
      <c r="D293" s="104">
        <f t="shared" si="207"/>
        <v>22.724999999999998</v>
      </c>
      <c r="E293" s="111">
        <f t="shared" si="242"/>
        <v>2.7269999999999999</v>
      </c>
      <c r="F293" s="132"/>
      <c r="G293" s="139">
        <f t="shared" si="243"/>
        <v>25.451999999999998</v>
      </c>
      <c r="H293" s="162">
        <f>G293*2.3*Q293</f>
        <v>58.539599999999993</v>
      </c>
      <c r="I293" s="162">
        <f>G293*2.1*Q293</f>
        <v>53.449199999999998</v>
      </c>
      <c r="J293" s="162">
        <f>G293*1.78*Q293</f>
        <v>45.304559999999995</v>
      </c>
      <c r="K293" s="162">
        <f>G293*1.68*Q293</f>
        <v>42.759359999999994</v>
      </c>
      <c r="L293" s="162">
        <f>G293*1.5*Q293</f>
        <v>38.177999999999997</v>
      </c>
      <c r="M293" s="162"/>
      <c r="N293" s="165"/>
      <c r="O293" s="175">
        <f>G293*1.6</f>
        <v>40.723199999999999</v>
      </c>
      <c r="P293" s="182">
        <f>I293</f>
        <v>53.449199999999998</v>
      </c>
      <c r="Q293" s="106">
        <v>1</v>
      </c>
      <c r="R293" s="107">
        <v>0</v>
      </c>
    </row>
    <row r="294" spans="1:18">
      <c r="A294" s="149" t="s">
        <v>436</v>
      </c>
      <c r="B294" s="108" t="s">
        <v>436</v>
      </c>
      <c r="C294" s="102">
        <v>3.43</v>
      </c>
      <c r="D294" s="104">
        <f>(C294*7.5)</f>
        <v>25.725000000000001</v>
      </c>
      <c r="E294" s="111">
        <f t="shared" si="242"/>
        <v>3.0870000000000006</v>
      </c>
      <c r="F294" s="132"/>
      <c r="G294" s="139">
        <f t="shared" si="243"/>
        <v>28.812000000000001</v>
      </c>
      <c r="H294" s="162">
        <f>G294*2.4*Q294</f>
        <v>69.148799999999994</v>
      </c>
      <c r="I294" s="162">
        <f>G294*2.05*Q294</f>
        <v>59.064599999999999</v>
      </c>
      <c r="J294" s="162">
        <f>G294*1.7*Q294</f>
        <v>48.980400000000003</v>
      </c>
      <c r="K294" s="162">
        <f>G294*1.55*Q294</f>
        <v>44.6586</v>
      </c>
      <c r="L294" s="162">
        <f>G294*1.5*Q294</f>
        <v>43.218000000000004</v>
      </c>
      <c r="M294" s="162"/>
      <c r="N294" s="165"/>
      <c r="O294" s="175">
        <f>G294*1.5</f>
        <v>43.218000000000004</v>
      </c>
      <c r="P294" s="182">
        <f>I294</f>
        <v>59.064599999999999</v>
      </c>
      <c r="Q294" s="106">
        <v>1</v>
      </c>
      <c r="R294" s="107">
        <v>0</v>
      </c>
    </row>
    <row r="295" spans="1:18">
      <c r="A295" s="149" t="s">
        <v>437</v>
      </c>
      <c r="B295" s="108" t="s">
        <v>437</v>
      </c>
      <c r="C295" s="102">
        <v>4.09</v>
      </c>
      <c r="D295" s="103">
        <f t="shared" ref="D295:D300" si="244">(C295*7.5)</f>
        <v>30.674999999999997</v>
      </c>
      <c r="E295" s="111">
        <f t="shared" si="242"/>
        <v>3.6809999999999996</v>
      </c>
      <c r="F295" s="132"/>
      <c r="G295" s="139">
        <f t="shared" si="243"/>
        <v>34.355999999999995</v>
      </c>
      <c r="H295" s="162">
        <f>G295*2.2*Q295</f>
        <v>75.583199999999991</v>
      </c>
      <c r="I295" s="162">
        <f>G295*1.9*Q295</f>
        <v>65.276399999999981</v>
      </c>
      <c r="J295" s="162">
        <f>G295*1.8*Q295</f>
        <v>61.840799999999994</v>
      </c>
      <c r="K295" s="162">
        <f>G295*1.6*Q295</f>
        <v>54.969599999999993</v>
      </c>
      <c r="L295" s="162">
        <f>G295*1.5*Q295</f>
        <v>51.533999999999992</v>
      </c>
      <c r="M295" s="162"/>
      <c r="N295" s="165"/>
      <c r="O295" s="175">
        <f>G295*1.4</f>
        <v>48.098399999999991</v>
      </c>
      <c r="P295" s="182">
        <f>I295</f>
        <v>65.276399999999981</v>
      </c>
      <c r="Q295" s="106">
        <v>1</v>
      </c>
      <c r="R295" s="107">
        <v>0</v>
      </c>
    </row>
    <row r="296" spans="1:18">
      <c r="A296" s="149" t="s">
        <v>438</v>
      </c>
      <c r="B296" s="108" t="s">
        <v>438</v>
      </c>
      <c r="C296" s="102">
        <v>4.12</v>
      </c>
      <c r="D296" s="103">
        <f t="shared" si="244"/>
        <v>30.900000000000002</v>
      </c>
      <c r="E296" s="111">
        <f t="shared" si="242"/>
        <v>3.7080000000000002</v>
      </c>
      <c r="F296" s="132"/>
      <c r="G296" s="139">
        <f t="shared" si="243"/>
        <v>34.608000000000004</v>
      </c>
      <c r="H296" s="162">
        <f>G296*2.4*Q296</f>
        <v>83.059200000000004</v>
      </c>
      <c r="I296" s="162">
        <f>G296*2.2*Q296</f>
        <v>76.13760000000002</v>
      </c>
      <c r="J296" s="162">
        <f>G296*1.7*Q296</f>
        <v>58.833600000000004</v>
      </c>
      <c r="K296" s="162">
        <f>G296*1.55*Q296</f>
        <v>53.642400000000009</v>
      </c>
      <c r="L296" s="162">
        <f>G296*1.5*Q296</f>
        <v>51.912000000000006</v>
      </c>
      <c r="M296" s="162"/>
      <c r="N296" s="165"/>
      <c r="O296" s="175">
        <f>G296*1.5</f>
        <v>51.912000000000006</v>
      </c>
      <c r="P296" s="182">
        <f t="shared" ref="P296:P300" si="245">I296</f>
        <v>76.13760000000002</v>
      </c>
      <c r="Q296" s="106">
        <v>1</v>
      </c>
      <c r="R296" s="107">
        <v>0</v>
      </c>
    </row>
    <row r="297" spans="1:18">
      <c r="A297" s="149" t="s">
        <v>439</v>
      </c>
      <c r="B297" s="108" t="s">
        <v>439</v>
      </c>
      <c r="C297" s="102">
        <v>3.51</v>
      </c>
      <c r="D297" s="103">
        <f t="shared" si="244"/>
        <v>26.324999999999999</v>
      </c>
      <c r="E297" s="111">
        <f t="shared" si="242"/>
        <v>3.1589999999999998</v>
      </c>
      <c r="F297" s="132"/>
      <c r="G297" s="139">
        <f t="shared" si="243"/>
        <v>29.483999999999998</v>
      </c>
      <c r="H297" s="162">
        <f>G297*2.4*Q297</f>
        <v>70.761599999999987</v>
      </c>
      <c r="I297" s="162">
        <f>G297*2.3*Q297</f>
        <v>67.813199999999995</v>
      </c>
      <c r="J297" s="162">
        <f>G297*2.2*Q297</f>
        <v>64.864800000000002</v>
      </c>
      <c r="K297" s="162">
        <f>G297*1.65*Q297</f>
        <v>48.648599999999995</v>
      </c>
      <c r="L297" s="162">
        <f>G297*1.549*Q297</f>
        <v>45.670715999999999</v>
      </c>
      <c r="M297" s="162"/>
      <c r="N297" s="165"/>
      <c r="O297" s="175">
        <f>G297*1.549</f>
        <v>45.670715999999999</v>
      </c>
      <c r="P297" s="182">
        <f t="shared" si="245"/>
        <v>67.813199999999995</v>
      </c>
      <c r="Q297" s="106">
        <v>1</v>
      </c>
      <c r="R297" s="107">
        <v>0</v>
      </c>
    </row>
    <row r="298" spans="1:18">
      <c r="A298" s="149" t="s">
        <v>440</v>
      </c>
      <c r="B298" s="108" t="s">
        <v>440</v>
      </c>
      <c r="C298" s="102">
        <v>1.49</v>
      </c>
      <c r="D298" s="103">
        <f t="shared" si="244"/>
        <v>11.175000000000001</v>
      </c>
      <c r="E298" s="111">
        <f t="shared" si="242"/>
        <v>1.341</v>
      </c>
      <c r="F298" s="132"/>
      <c r="G298" s="139">
        <f t="shared" si="243"/>
        <v>12.516</v>
      </c>
      <c r="H298" s="162">
        <f>G298*2.2*Q298</f>
        <v>27.535200000000003</v>
      </c>
      <c r="I298" s="162">
        <f>G298*2*Q298</f>
        <v>25.032</v>
      </c>
      <c r="J298" s="162">
        <f>G298*1.91*Q298</f>
        <v>23.905559999999998</v>
      </c>
      <c r="K298" s="162">
        <f>G298*1.78*Q298</f>
        <v>22.278480000000002</v>
      </c>
      <c r="L298" s="162">
        <f>G298*1.5*Q298</f>
        <v>18.774000000000001</v>
      </c>
      <c r="M298" s="162"/>
      <c r="N298" s="162"/>
      <c r="O298" s="175">
        <f>G298*1.5</f>
        <v>18.774000000000001</v>
      </c>
      <c r="P298" s="182">
        <f>I298</f>
        <v>25.032</v>
      </c>
      <c r="Q298" s="106">
        <v>1</v>
      </c>
      <c r="R298" s="107">
        <v>0</v>
      </c>
    </row>
    <row r="299" spans="1:18">
      <c r="A299" s="149" t="s">
        <v>441</v>
      </c>
      <c r="B299" s="108" t="s">
        <v>442</v>
      </c>
      <c r="C299" s="102">
        <v>3.79</v>
      </c>
      <c r="D299" s="103">
        <f t="shared" si="244"/>
        <v>28.425000000000001</v>
      </c>
      <c r="E299" s="111">
        <f t="shared" si="242"/>
        <v>3.411</v>
      </c>
      <c r="F299" s="132"/>
      <c r="G299" s="139">
        <f t="shared" si="243"/>
        <v>31.836000000000002</v>
      </c>
      <c r="H299" s="162">
        <f>G299*1.75*Q299</f>
        <v>55.713000000000001</v>
      </c>
      <c r="I299" s="162">
        <f>G299*1.7*Q299</f>
        <v>54.121200000000002</v>
      </c>
      <c r="J299" s="162">
        <f>G299*1.65*Q299</f>
        <v>52.529400000000003</v>
      </c>
      <c r="K299" s="162">
        <f>G299*1.6*Q299</f>
        <v>50.937600000000003</v>
      </c>
      <c r="L299" s="162">
        <f>G299*1.5*Q299</f>
        <v>47.754000000000005</v>
      </c>
      <c r="M299" s="162"/>
      <c r="N299" s="165"/>
      <c r="O299" s="175">
        <f>G299*1.45</f>
        <v>46.162199999999999</v>
      </c>
      <c r="P299" s="182">
        <f t="shared" si="245"/>
        <v>54.121200000000002</v>
      </c>
      <c r="Q299" s="106">
        <v>1</v>
      </c>
      <c r="R299" s="107">
        <v>0</v>
      </c>
    </row>
    <row r="300" spans="1:18">
      <c r="A300" s="149" t="s">
        <v>443</v>
      </c>
      <c r="B300" s="108" t="s">
        <v>443</v>
      </c>
      <c r="C300" s="102">
        <v>2.67</v>
      </c>
      <c r="D300" s="103">
        <f t="shared" si="244"/>
        <v>20.024999999999999</v>
      </c>
      <c r="E300" s="111">
        <f t="shared" si="242"/>
        <v>2.4029999999999996</v>
      </c>
      <c r="F300" s="132"/>
      <c r="G300" s="139">
        <f t="shared" si="243"/>
        <v>22.427999999999997</v>
      </c>
      <c r="H300" s="162">
        <f>G300*2.4*Q300</f>
        <v>53.827199999999991</v>
      </c>
      <c r="I300" s="162">
        <f t="shared" ref="I300" si="246">G300*2.1*Q300</f>
        <v>47.098799999999997</v>
      </c>
      <c r="J300" s="162">
        <f>G300*2*Q300</f>
        <v>44.855999999999995</v>
      </c>
      <c r="K300" s="162">
        <f>G300*1.65*Q300</f>
        <v>37.006199999999993</v>
      </c>
      <c r="L300" s="162">
        <f>G300*1.495*Q300</f>
        <v>33.529859999999999</v>
      </c>
      <c r="M300" s="162"/>
      <c r="N300" s="165"/>
      <c r="O300" s="175">
        <f>G300*1.495</f>
        <v>33.529859999999999</v>
      </c>
      <c r="P300" s="182">
        <f t="shared" si="245"/>
        <v>47.098799999999997</v>
      </c>
      <c r="Q300" s="106">
        <v>1</v>
      </c>
      <c r="R300" s="107">
        <v>0</v>
      </c>
    </row>
    <row r="301" spans="1:18">
      <c r="A301" s="149" t="s">
        <v>444</v>
      </c>
      <c r="B301" s="108" t="s">
        <v>444</v>
      </c>
      <c r="C301" s="102">
        <v>1.64</v>
      </c>
      <c r="D301" s="103">
        <f>(C301*7.5)</f>
        <v>12.299999999999999</v>
      </c>
      <c r="E301" s="111">
        <f t="shared" si="242"/>
        <v>1.4759999999999998</v>
      </c>
      <c r="F301" s="132"/>
      <c r="G301" s="139">
        <f>SUM(D301:F301)</f>
        <v>13.775999999999998</v>
      </c>
      <c r="H301" s="162">
        <f>G301*2.35*Q301</f>
        <v>32.373599999999996</v>
      </c>
      <c r="I301" s="162">
        <f>G301*2.21*Q301</f>
        <v>30.444959999999995</v>
      </c>
      <c r="J301" s="162">
        <f>G301*1.91*Q301</f>
        <v>26.312159999999995</v>
      </c>
      <c r="K301" s="162">
        <f>G301*1.78*Q301</f>
        <v>24.521279999999997</v>
      </c>
      <c r="L301" s="162">
        <f>G301*1.5*Q301</f>
        <v>20.663999999999998</v>
      </c>
      <c r="M301" s="162"/>
      <c r="N301" s="162"/>
      <c r="O301" s="175">
        <f>G301*1.55</f>
        <v>21.352799999999998</v>
      </c>
      <c r="P301" s="182">
        <f>I301</f>
        <v>30.444959999999995</v>
      </c>
      <c r="Q301" s="106">
        <v>1</v>
      </c>
      <c r="R301" s="107">
        <v>0</v>
      </c>
    </row>
    <row r="302" spans="1:18">
      <c r="A302" s="149" t="s">
        <v>445</v>
      </c>
      <c r="B302" s="108" t="s">
        <v>445</v>
      </c>
      <c r="C302" s="102">
        <v>3.51</v>
      </c>
      <c r="D302" s="103">
        <f t="shared" ref="D302:D357" si="247">(C302*7.5)</f>
        <v>26.324999999999999</v>
      </c>
      <c r="E302" s="111">
        <f t="shared" si="242"/>
        <v>3.1589999999999998</v>
      </c>
      <c r="F302" s="132"/>
      <c r="G302" s="139">
        <f t="shared" ref="G302:G319" si="248">SUM(D302:F302)</f>
        <v>29.483999999999998</v>
      </c>
      <c r="H302" s="162">
        <f>G302*2.3*Q302</f>
        <v>67.813199999999995</v>
      </c>
      <c r="I302" s="162">
        <f>G302*2.1*Q302</f>
        <v>61.916399999999996</v>
      </c>
      <c r="J302" s="162">
        <f>G302*1.78*Q302</f>
        <v>52.481519999999996</v>
      </c>
      <c r="K302" s="162">
        <f>G302*1.68*Q302</f>
        <v>49.533119999999997</v>
      </c>
      <c r="L302" s="162">
        <f>G302*1.5*Q302</f>
        <v>44.225999999999999</v>
      </c>
      <c r="M302" s="162"/>
      <c r="N302" s="165"/>
      <c r="O302" s="175">
        <f>G302*1.6</f>
        <v>47.174399999999999</v>
      </c>
      <c r="P302" s="182">
        <f>I302</f>
        <v>61.916399999999996</v>
      </c>
      <c r="Q302" s="106">
        <v>1</v>
      </c>
      <c r="R302" s="107">
        <v>0</v>
      </c>
    </row>
    <row r="303" spans="1:18">
      <c r="A303" s="149" t="s">
        <v>446</v>
      </c>
      <c r="B303" s="108" t="s">
        <v>446</v>
      </c>
      <c r="C303" s="102">
        <v>1.92</v>
      </c>
      <c r="D303" s="103">
        <f t="shared" si="247"/>
        <v>14.399999999999999</v>
      </c>
      <c r="E303" s="111">
        <f t="shared" si="242"/>
        <v>1.7279999999999998</v>
      </c>
      <c r="F303" s="132"/>
      <c r="G303" s="139">
        <f t="shared" si="248"/>
        <v>16.128</v>
      </c>
      <c r="H303" s="162">
        <f>G303*2.3*Q303</f>
        <v>37.0944</v>
      </c>
      <c r="I303" s="162">
        <f>G303*2.1*Q303</f>
        <v>33.8688</v>
      </c>
      <c r="J303" s="162">
        <f>G303*1.78*Q303</f>
        <v>28.707840000000001</v>
      </c>
      <c r="K303" s="162">
        <f>G303*1.68*Q303</f>
        <v>27.095040000000001</v>
      </c>
      <c r="L303" s="162">
        <f>G303*1.5*Q303</f>
        <v>24.192</v>
      </c>
      <c r="M303" s="162"/>
      <c r="N303" s="165"/>
      <c r="O303" s="175">
        <f>G303*1.47</f>
        <v>23.708159999999999</v>
      </c>
      <c r="P303" s="182">
        <f>I303</f>
        <v>33.8688</v>
      </c>
      <c r="Q303" s="106">
        <v>1</v>
      </c>
      <c r="R303" s="107">
        <v>0</v>
      </c>
    </row>
    <row r="304" spans="1:18">
      <c r="A304" s="149" t="s">
        <v>447</v>
      </c>
      <c r="B304" s="108" t="s">
        <v>447</v>
      </c>
      <c r="C304" s="102">
        <v>3.67</v>
      </c>
      <c r="D304" s="103">
        <f t="shared" si="247"/>
        <v>27.524999999999999</v>
      </c>
      <c r="E304" s="111">
        <f t="shared" si="242"/>
        <v>3.3029999999999999</v>
      </c>
      <c r="F304" s="132"/>
      <c r="G304" s="139">
        <f t="shared" si="248"/>
        <v>30.827999999999999</v>
      </c>
      <c r="H304" s="162">
        <f>G304*2.3*Q304</f>
        <v>70.904399999999995</v>
      </c>
      <c r="I304" s="162">
        <f>G304*2.1*Q304</f>
        <v>64.738799999999998</v>
      </c>
      <c r="J304" s="162">
        <f>G304*1.78*Q304</f>
        <v>54.873840000000001</v>
      </c>
      <c r="K304" s="162">
        <f>G304*1.68*Q304</f>
        <v>51.791039999999995</v>
      </c>
      <c r="L304" s="162">
        <f>G304*1.5*Q304</f>
        <v>46.241999999999997</v>
      </c>
      <c r="M304" s="162"/>
      <c r="N304" s="165"/>
      <c r="O304" s="175">
        <f>G304*1.6</f>
        <v>49.324800000000003</v>
      </c>
      <c r="P304" s="182">
        <f>I304</f>
        <v>64.738799999999998</v>
      </c>
      <c r="Q304" s="106">
        <v>1</v>
      </c>
      <c r="R304" s="107">
        <v>0</v>
      </c>
    </row>
    <row r="305" spans="1:19">
      <c r="A305" s="149" t="s">
        <v>448</v>
      </c>
      <c r="B305" s="108" t="s">
        <v>448</v>
      </c>
      <c r="C305" s="102">
        <v>4.51</v>
      </c>
      <c r="D305" s="103">
        <f t="shared" si="247"/>
        <v>33.824999999999996</v>
      </c>
      <c r="E305" s="111">
        <f t="shared" si="242"/>
        <v>4.0589999999999993</v>
      </c>
      <c r="F305" s="132"/>
      <c r="G305" s="139">
        <f t="shared" si="248"/>
        <v>37.883999999999993</v>
      </c>
      <c r="H305" s="162">
        <f t="shared" ref="H305:H319" si="249">G305*2.3*Q305</f>
        <v>87.133199999999974</v>
      </c>
      <c r="I305" s="162">
        <f t="shared" ref="I305:I319" si="250">G305*2.1*Q305</f>
        <v>79.556399999999982</v>
      </c>
      <c r="J305" s="162">
        <f t="shared" ref="J305:J319" si="251">G305*1.78*Q305</f>
        <v>67.433519999999987</v>
      </c>
      <c r="K305" s="162">
        <f t="shared" ref="K305:K319" si="252">G305*1.68*Q305</f>
        <v>63.645119999999984</v>
      </c>
      <c r="L305" s="162">
        <f t="shared" ref="L305:L319" si="253">G305*1.5*Q305</f>
        <v>56.825999999999993</v>
      </c>
      <c r="M305" s="162"/>
      <c r="N305" s="165"/>
      <c r="O305" s="175">
        <f t="shared" ref="O305:O319" si="254">G305*1.6</f>
        <v>60.614399999999989</v>
      </c>
      <c r="P305" s="182">
        <f t="shared" ref="P305:P319" si="255">I305</f>
        <v>79.556399999999982</v>
      </c>
      <c r="Q305" s="106">
        <v>1</v>
      </c>
      <c r="R305" s="107">
        <v>0</v>
      </c>
    </row>
    <row r="306" spans="1:19">
      <c r="A306" s="149" t="s">
        <v>449</v>
      </c>
      <c r="B306" s="108" t="s">
        <v>449</v>
      </c>
      <c r="C306" s="102">
        <v>4.97</v>
      </c>
      <c r="D306" s="103">
        <f t="shared" si="247"/>
        <v>37.274999999999999</v>
      </c>
      <c r="E306" s="111">
        <f t="shared" si="242"/>
        <v>4.4729999999999999</v>
      </c>
      <c r="F306" s="132"/>
      <c r="G306" s="139">
        <f t="shared" si="248"/>
        <v>41.747999999999998</v>
      </c>
      <c r="H306" s="162">
        <f t="shared" si="249"/>
        <v>96.020399999999981</v>
      </c>
      <c r="I306" s="162">
        <f t="shared" si="250"/>
        <v>87.6708</v>
      </c>
      <c r="J306" s="162">
        <f t="shared" si="251"/>
        <v>74.31143999999999</v>
      </c>
      <c r="K306" s="162">
        <f t="shared" si="252"/>
        <v>70.13664</v>
      </c>
      <c r="L306" s="162">
        <f t="shared" si="253"/>
        <v>62.622</v>
      </c>
      <c r="M306" s="162"/>
      <c r="N306" s="165"/>
      <c r="O306" s="175">
        <f t="shared" si="254"/>
        <v>66.796800000000005</v>
      </c>
      <c r="P306" s="182">
        <f t="shared" si="255"/>
        <v>87.6708</v>
      </c>
      <c r="Q306" s="106">
        <v>1</v>
      </c>
      <c r="R306" s="107">
        <v>0</v>
      </c>
    </row>
    <row r="307" spans="1:19">
      <c r="A307" s="149" t="s">
        <v>445</v>
      </c>
      <c r="B307" s="108" t="s">
        <v>445</v>
      </c>
      <c r="C307" s="102">
        <v>3.18</v>
      </c>
      <c r="D307" s="103">
        <f t="shared" si="247"/>
        <v>23.85</v>
      </c>
      <c r="E307" s="111">
        <f t="shared" si="242"/>
        <v>2.8620000000000001</v>
      </c>
      <c r="F307" s="132"/>
      <c r="G307" s="139">
        <f t="shared" si="248"/>
        <v>26.712000000000003</v>
      </c>
      <c r="H307" s="162">
        <f t="shared" si="249"/>
        <v>61.437600000000003</v>
      </c>
      <c r="I307" s="162">
        <f t="shared" si="250"/>
        <v>56.095200000000013</v>
      </c>
      <c r="J307" s="162">
        <f t="shared" si="251"/>
        <v>47.547360000000005</v>
      </c>
      <c r="K307" s="162">
        <f t="shared" si="252"/>
        <v>44.876160000000006</v>
      </c>
      <c r="L307" s="162">
        <f t="shared" si="253"/>
        <v>40.068000000000005</v>
      </c>
      <c r="M307" s="162"/>
      <c r="N307" s="165"/>
      <c r="O307" s="175">
        <f t="shared" si="254"/>
        <v>42.739200000000011</v>
      </c>
      <c r="P307" s="182">
        <f t="shared" si="255"/>
        <v>56.095200000000013</v>
      </c>
      <c r="Q307" s="106">
        <v>1</v>
      </c>
      <c r="R307" s="107">
        <v>0</v>
      </c>
    </row>
    <row r="308" spans="1:19">
      <c r="A308" s="149" t="s">
        <v>443</v>
      </c>
      <c r="B308" s="108" t="s">
        <v>443</v>
      </c>
      <c r="C308" s="102">
        <v>2.67</v>
      </c>
      <c r="D308" s="103">
        <f t="shared" si="247"/>
        <v>20.024999999999999</v>
      </c>
      <c r="E308" s="111">
        <f t="shared" si="242"/>
        <v>2.4029999999999996</v>
      </c>
      <c r="F308" s="132"/>
      <c r="G308" s="139">
        <f t="shared" si="248"/>
        <v>22.427999999999997</v>
      </c>
      <c r="H308" s="162">
        <f t="shared" si="249"/>
        <v>51.584399999999988</v>
      </c>
      <c r="I308" s="162">
        <f t="shared" si="250"/>
        <v>47.098799999999997</v>
      </c>
      <c r="J308" s="162">
        <f t="shared" si="251"/>
        <v>39.921839999999996</v>
      </c>
      <c r="K308" s="162">
        <f t="shared" si="252"/>
        <v>37.679039999999993</v>
      </c>
      <c r="L308" s="162">
        <f t="shared" si="253"/>
        <v>33.641999999999996</v>
      </c>
      <c r="M308" s="162"/>
      <c r="N308" s="165"/>
      <c r="O308" s="175">
        <f t="shared" si="254"/>
        <v>35.884799999999998</v>
      </c>
      <c r="P308" s="182">
        <f t="shared" si="255"/>
        <v>47.098799999999997</v>
      </c>
      <c r="Q308" s="106">
        <v>1</v>
      </c>
      <c r="R308" s="107">
        <v>0</v>
      </c>
    </row>
    <row r="309" spans="1:19">
      <c r="A309" s="149" t="s">
        <v>446</v>
      </c>
      <c r="B309" s="108" t="s">
        <v>446</v>
      </c>
      <c r="C309" s="102">
        <v>1.92</v>
      </c>
      <c r="D309" s="103">
        <f t="shared" si="247"/>
        <v>14.399999999999999</v>
      </c>
      <c r="E309" s="111">
        <f t="shared" si="242"/>
        <v>1.7279999999999998</v>
      </c>
      <c r="F309" s="132"/>
      <c r="G309" s="139">
        <f t="shared" si="248"/>
        <v>16.128</v>
      </c>
      <c r="H309" s="162">
        <f t="shared" si="249"/>
        <v>37.0944</v>
      </c>
      <c r="I309" s="162">
        <f t="shared" si="250"/>
        <v>33.8688</v>
      </c>
      <c r="J309" s="162">
        <f t="shared" si="251"/>
        <v>28.707840000000001</v>
      </c>
      <c r="K309" s="162">
        <f t="shared" si="252"/>
        <v>27.095040000000001</v>
      </c>
      <c r="L309" s="162">
        <f t="shared" si="253"/>
        <v>24.192</v>
      </c>
      <c r="M309" s="162"/>
      <c r="N309" s="165"/>
      <c r="O309" s="175">
        <f t="shared" si="254"/>
        <v>25.8048</v>
      </c>
      <c r="P309" s="182">
        <f t="shared" si="255"/>
        <v>33.8688</v>
      </c>
      <c r="Q309" s="106">
        <v>1</v>
      </c>
      <c r="R309" s="107">
        <v>0</v>
      </c>
    </row>
    <row r="310" spans="1:19">
      <c r="A310" s="149" t="s">
        <v>450</v>
      </c>
      <c r="B310" s="108" t="s">
        <v>450</v>
      </c>
      <c r="C310" s="102">
        <v>3.74</v>
      </c>
      <c r="D310" s="103">
        <f t="shared" si="247"/>
        <v>28.05</v>
      </c>
      <c r="E310" s="111">
        <f t="shared" si="242"/>
        <v>3.3660000000000005</v>
      </c>
      <c r="F310" s="132"/>
      <c r="G310" s="139">
        <f t="shared" si="248"/>
        <v>31.416</v>
      </c>
      <c r="H310" s="162">
        <f t="shared" si="249"/>
        <v>72.256799999999998</v>
      </c>
      <c r="I310" s="162">
        <f t="shared" si="250"/>
        <v>65.973600000000005</v>
      </c>
      <c r="J310" s="162">
        <f t="shared" si="251"/>
        <v>55.920480000000005</v>
      </c>
      <c r="K310" s="162">
        <f t="shared" si="252"/>
        <v>52.778880000000001</v>
      </c>
      <c r="L310" s="162">
        <f t="shared" si="253"/>
        <v>47.124000000000002</v>
      </c>
      <c r="M310" s="162"/>
      <c r="N310" s="165"/>
      <c r="O310" s="175">
        <f t="shared" si="254"/>
        <v>50.265600000000006</v>
      </c>
      <c r="P310" s="182">
        <f t="shared" si="255"/>
        <v>65.973600000000005</v>
      </c>
      <c r="Q310" s="106">
        <v>1</v>
      </c>
      <c r="R310" s="107">
        <v>0</v>
      </c>
    </row>
    <row r="311" spans="1:19">
      <c r="A311" s="149" t="s">
        <v>451</v>
      </c>
      <c r="B311" s="108" t="s">
        <v>451</v>
      </c>
      <c r="C311" s="102">
        <v>2.67</v>
      </c>
      <c r="D311" s="103">
        <f t="shared" si="247"/>
        <v>20.024999999999999</v>
      </c>
      <c r="E311" s="111">
        <f t="shared" si="242"/>
        <v>2.4029999999999996</v>
      </c>
      <c r="F311" s="132"/>
      <c r="G311" s="139">
        <f t="shared" si="248"/>
        <v>22.427999999999997</v>
      </c>
      <c r="H311" s="162">
        <f t="shared" si="249"/>
        <v>51.584399999999988</v>
      </c>
      <c r="I311" s="162">
        <f t="shared" si="250"/>
        <v>47.098799999999997</v>
      </c>
      <c r="J311" s="162">
        <f>G311*1.8*Q311</f>
        <v>40.370399999999997</v>
      </c>
      <c r="K311" s="162">
        <f>G311*1.75*Q311</f>
        <v>39.248999999999995</v>
      </c>
      <c r="L311" s="162">
        <f>G311*1.65*Q311</f>
        <v>37.006199999999993</v>
      </c>
      <c r="M311" s="162"/>
      <c r="N311" s="165"/>
      <c r="O311" s="175">
        <f t="shared" si="254"/>
        <v>35.884799999999998</v>
      </c>
      <c r="P311" s="182">
        <f t="shared" si="255"/>
        <v>47.098799999999997</v>
      </c>
      <c r="Q311" s="106">
        <v>1</v>
      </c>
      <c r="R311" s="107">
        <v>0</v>
      </c>
    </row>
    <row r="312" spans="1:19">
      <c r="A312" s="149" t="s">
        <v>452</v>
      </c>
      <c r="B312" s="108" t="s">
        <v>452</v>
      </c>
      <c r="C312" s="102">
        <v>1.85</v>
      </c>
      <c r="D312" s="103">
        <f t="shared" si="247"/>
        <v>13.875</v>
      </c>
      <c r="E312" s="111">
        <f t="shared" si="242"/>
        <v>1.665</v>
      </c>
      <c r="F312" s="132"/>
      <c r="G312" s="139">
        <f t="shared" si="248"/>
        <v>15.54</v>
      </c>
      <c r="H312" s="162">
        <f t="shared" si="249"/>
        <v>35.741999999999997</v>
      </c>
      <c r="I312" s="162">
        <f t="shared" si="250"/>
        <v>32.634</v>
      </c>
      <c r="J312" s="162">
        <f t="shared" si="251"/>
        <v>27.661199999999997</v>
      </c>
      <c r="K312" s="162">
        <f t="shared" si="252"/>
        <v>26.107199999999999</v>
      </c>
      <c r="L312" s="162">
        <f t="shared" si="253"/>
        <v>23.31</v>
      </c>
      <c r="M312" s="162"/>
      <c r="N312" s="165"/>
      <c r="O312" s="175">
        <f t="shared" si="254"/>
        <v>24.864000000000001</v>
      </c>
      <c r="P312" s="182">
        <f t="shared" si="255"/>
        <v>32.634</v>
      </c>
      <c r="Q312" s="106">
        <v>1</v>
      </c>
      <c r="R312" s="107">
        <v>0</v>
      </c>
    </row>
    <row r="313" spans="1:19">
      <c r="A313" s="149" t="s">
        <v>453</v>
      </c>
      <c r="B313" s="108" t="s">
        <v>453</v>
      </c>
      <c r="C313" s="102">
        <v>2.93</v>
      </c>
      <c r="D313" s="103">
        <f t="shared" si="247"/>
        <v>21.975000000000001</v>
      </c>
      <c r="E313" s="111">
        <f t="shared" si="242"/>
        <v>2.637</v>
      </c>
      <c r="F313" s="132"/>
      <c r="G313" s="139">
        <f t="shared" si="248"/>
        <v>24.612000000000002</v>
      </c>
      <c r="H313" s="162">
        <v>39.950000000000003</v>
      </c>
      <c r="I313" s="162">
        <f>G313*1.65*Q313</f>
        <v>46.701269999999994</v>
      </c>
      <c r="J313" s="162">
        <f>G313*1.6*Q313</f>
        <v>45.286079999999998</v>
      </c>
      <c r="K313" s="162">
        <f>G313*1.55*Q313</f>
        <v>43.870889999999996</v>
      </c>
      <c r="L313" s="162">
        <f t="shared" si="253"/>
        <v>42.455700000000007</v>
      </c>
      <c r="M313" s="162"/>
      <c r="N313" s="165"/>
      <c r="O313" s="175">
        <f>G313*1.5*Q313</f>
        <v>42.455700000000007</v>
      </c>
      <c r="P313" s="182">
        <f t="shared" si="255"/>
        <v>46.701269999999994</v>
      </c>
      <c r="Q313" s="106">
        <v>1.1499999999999999</v>
      </c>
      <c r="R313" s="107">
        <v>0</v>
      </c>
    </row>
    <row r="314" spans="1:19">
      <c r="A314" s="149" t="s">
        <v>454</v>
      </c>
      <c r="B314" s="108" t="s">
        <v>454</v>
      </c>
      <c r="C314" s="102">
        <v>7.54</v>
      </c>
      <c r="D314" s="103">
        <f t="shared" si="247"/>
        <v>56.55</v>
      </c>
      <c r="E314" s="111">
        <f t="shared" si="242"/>
        <v>6.7859999999999996</v>
      </c>
      <c r="F314" s="132"/>
      <c r="G314" s="139">
        <f t="shared" si="248"/>
        <v>63.335999999999999</v>
      </c>
      <c r="H314" s="162">
        <f t="shared" si="249"/>
        <v>145.6728</v>
      </c>
      <c r="I314" s="162">
        <f t="shared" si="250"/>
        <v>133.00560000000002</v>
      </c>
      <c r="J314" s="162">
        <f t="shared" si="251"/>
        <v>112.73808</v>
      </c>
      <c r="K314" s="162">
        <f t="shared" si="252"/>
        <v>106.40447999999999</v>
      </c>
      <c r="L314" s="162">
        <f t="shared" si="253"/>
        <v>95.003999999999991</v>
      </c>
      <c r="M314" s="162"/>
      <c r="N314" s="165"/>
      <c r="O314" s="175">
        <f t="shared" si="254"/>
        <v>101.33760000000001</v>
      </c>
      <c r="P314" s="182">
        <f t="shared" si="255"/>
        <v>133.00560000000002</v>
      </c>
      <c r="Q314" s="106">
        <v>1</v>
      </c>
      <c r="R314" s="107">
        <v>0</v>
      </c>
    </row>
    <row r="315" spans="1:19">
      <c r="A315" s="149" t="s">
        <v>455</v>
      </c>
      <c r="B315" s="108" t="s">
        <v>455</v>
      </c>
      <c r="C315" s="102">
        <v>10.47</v>
      </c>
      <c r="D315" s="103">
        <f t="shared" si="247"/>
        <v>78.525000000000006</v>
      </c>
      <c r="E315" s="111">
        <f t="shared" si="242"/>
        <v>9.423</v>
      </c>
      <c r="F315" s="132"/>
      <c r="G315" s="139">
        <f t="shared" si="248"/>
        <v>87.948000000000008</v>
      </c>
      <c r="H315" s="162">
        <f>G315*2.1*Q315</f>
        <v>184.69080000000002</v>
      </c>
      <c r="I315" s="162">
        <f>G315*2*Q315</f>
        <v>175.89600000000002</v>
      </c>
      <c r="J315" s="162">
        <f>G315*1.9*Q315</f>
        <v>167.10120000000001</v>
      </c>
      <c r="K315" s="162">
        <f>G315*1.75*Q315</f>
        <v>153.90900000000002</v>
      </c>
      <c r="L315" s="162">
        <f>G315*1.55*Q315</f>
        <v>136.3194</v>
      </c>
      <c r="M315" s="162"/>
      <c r="N315" s="165"/>
      <c r="O315" s="175">
        <f>G315*1.5</f>
        <v>131.92200000000003</v>
      </c>
      <c r="P315" s="182">
        <f t="shared" si="255"/>
        <v>175.89600000000002</v>
      </c>
      <c r="Q315" s="106">
        <v>1</v>
      </c>
      <c r="R315" s="107">
        <v>0</v>
      </c>
    </row>
    <row r="316" spans="1:19">
      <c r="A316" s="149" t="s">
        <v>456</v>
      </c>
      <c r="B316" s="108" t="s">
        <v>456</v>
      </c>
      <c r="C316" s="102">
        <v>13.41</v>
      </c>
      <c r="D316" s="103">
        <f t="shared" si="247"/>
        <v>100.575</v>
      </c>
      <c r="E316" s="111">
        <f t="shared" si="242"/>
        <v>12.068999999999999</v>
      </c>
      <c r="F316" s="132"/>
      <c r="G316" s="139">
        <f t="shared" si="248"/>
        <v>112.64400000000001</v>
      </c>
      <c r="H316" s="162">
        <f>G316*2.19*Q316</f>
        <v>246.69036</v>
      </c>
      <c r="I316" s="162">
        <f t="shared" si="250"/>
        <v>236.55240000000003</v>
      </c>
      <c r="J316" s="162">
        <f t="shared" si="251"/>
        <v>200.50632000000002</v>
      </c>
      <c r="K316" s="162">
        <f t="shared" si="252"/>
        <v>189.24191999999999</v>
      </c>
      <c r="L316" s="162">
        <f t="shared" si="253"/>
        <v>168.96600000000001</v>
      </c>
      <c r="M316" s="162"/>
      <c r="N316" s="165"/>
      <c r="O316" s="175">
        <f t="shared" si="254"/>
        <v>180.23040000000003</v>
      </c>
      <c r="P316" s="182">
        <f t="shared" si="255"/>
        <v>236.55240000000003</v>
      </c>
      <c r="Q316" s="106">
        <v>1</v>
      </c>
      <c r="R316" s="107">
        <v>0</v>
      </c>
    </row>
    <row r="317" spans="1:19">
      <c r="A317" s="149" t="s">
        <v>457</v>
      </c>
      <c r="B317" s="108" t="s">
        <v>457</v>
      </c>
      <c r="C317" s="102">
        <v>3.41</v>
      </c>
      <c r="D317" s="103">
        <f t="shared" si="247"/>
        <v>25.575000000000003</v>
      </c>
      <c r="E317" s="111">
        <f t="shared" si="242"/>
        <v>3.0690000000000004</v>
      </c>
      <c r="F317" s="132"/>
      <c r="G317" s="139">
        <f t="shared" si="248"/>
        <v>28.644000000000002</v>
      </c>
      <c r="H317" s="162">
        <f t="shared" si="249"/>
        <v>65.881199999999993</v>
      </c>
      <c r="I317" s="162">
        <f t="shared" si="250"/>
        <v>60.152400000000007</v>
      </c>
      <c r="J317" s="162">
        <f t="shared" si="251"/>
        <v>50.986320000000006</v>
      </c>
      <c r="K317" s="162">
        <f t="shared" si="252"/>
        <v>48.121920000000003</v>
      </c>
      <c r="L317" s="162">
        <f t="shared" si="253"/>
        <v>42.966000000000001</v>
      </c>
      <c r="M317" s="162"/>
      <c r="N317" s="165"/>
      <c r="O317" s="175">
        <f t="shared" si="254"/>
        <v>45.830400000000004</v>
      </c>
      <c r="P317" s="182">
        <f t="shared" si="255"/>
        <v>60.152400000000007</v>
      </c>
      <c r="Q317" s="106">
        <v>1</v>
      </c>
      <c r="R317" s="107">
        <v>0</v>
      </c>
    </row>
    <row r="318" spans="1:19">
      <c r="A318" s="149" t="s">
        <v>458</v>
      </c>
      <c r="B318" s="108" t="s">
        <v>458</v>
      </c>
      <c r="C318" s="102">
        <v>3.37</v>
      </c>
      <c r="D318" s="103">
        <f t="shared" si="247"/>
        <v>25.275000000000002</v>
      </c>
      <c r="E318" s="111">
        <f t="shared" si="242"/>
        <v>3.0330000000000004</v>
      </c>
      <c r="F318" s="132"/>
      <c r="G318" s="139">
        <f t="shared" si="248"/>
        <v>28.308000000000003</v>
      </c>
      <c r="H318" s="162">
        <f t="shared" ref="H318" si="256">G318*2.5*Q318</f>
        <v>70.77000000000001</v>
      </c>
      <c r="I318" s="162">
        <f t="shared" si="250"/>
        <v>59.44680000000001</v>
      </c>
      <c r="J318" s="162">
        <f t="shared" ref="J318" si="257">G318*1.8*Q318</f>
        <v>50.954400000000007</v>
      </c>
      <c r="K318" s="162">
        <f t="shared" ref="K318" si="258">G318*1.7*Q318</f>
        <v>48.123600000000003</v>
      </c>
      <c r="L318" s="162">
        <f t="shared" ref="L318" si="259">G318*1.6*Q318</f>
        <v>45.292800000000007</v>
      </c>
      <c r="M318" s="162"/>
      <c r="N318" s="165"/>
      <c r="O318" s="175">
        <f t="shared" ref="O318" si="260">G318*1.55</f>
        <v>43.877400000000009</v>
      </c>
      <c r="P318" s="182">
        <f t="shared" si="255"/>
        <v>59.44680000000001</v>
      </c>
      <c r="Q318" s="106">
        <v>1</v>
      </c>
      <c r="R318" s="107">
        <v>0</v>
      </c>
    </row>
    <row r="319" spans="1:19">
      <c r="A319" s="149" t="s">
        <v>459</v>
      </c>
      <c r="B319" s="108" t="s">
        <v>459</v>
      </c>
      <c r="C319" s="102">
        <v>3.36</v>
      </c>
      <c r="D319" s="103">
        <f t="shared" si="247"/>
        <v>25.2</v>
      </c>
      <c r="E319" s="111">
        <f t="shared" si="242"/>
        <v>3.024</v>
      </c>
      <c r="F319" s="132"/>
      <c r="G319" s="139">
        <f t="shared" si="248"/>
        <v>28.224</v>
      </c>
      <c r="H319" s="162">
        <f t="shared" si="249"/>
        <v>64.915199999999999</v>
      </c>
      <c r="I319" s="162">
        <f t="shared" si="250"/>
        <v>59.270400000000002</v>
      </c>
      <c r="J319" s="162">
        <f t="shared" si="251"/>
        <v>50.238720000000001</v>
      </c>
      <c r="K319" s="162">
        <f t="shared" si="252"/>
        <v>47.416319999999999</v>
      </c>
      <c r="L319" s="162">
        <f t="shared" si="253"/>
        <v>42.335999999999999</v>
      </c>
      <c r="M319" s="162"/>
      <c r="N319" s="165"/>
      <c r="O319" s="175">
        <f t="shared" si="254"/>
        <v>45.1584</v>
      </c>
      <c r="P319" s="182">
        <f t="shared" si="255"/>
        <v>59.270400000000002</v>
      </c>
      <c r="Q319" s="106">
        <v>1</v>
      </c>
      <c r="R319" s="107">
        <v>0</v>
      </c>
    </row>
    <row r="320" spans="1:19">
      <c r="A320" s="149" t="s">
        <v>460</v>
      </c>
      <c r="B320" s="140" t="s">
        <v>461</v>
      </c>
      <c r="C320" s="52">
        <v>11.04</v>
      </c>
      <c r="D320" s="103">
        <f t="shared" si="247"/>
        <v>82.8</v>
      </c>
      <c r="E320" s="132">
        <v>120</v>
      </c>
      <c r="F320" s="132"/>
      <c r="G320" s="139">
        <f t="shared" ref="G320:G346" si="261">D320</f>
        <v>82.8</v>
      </c>
      <c r="H320" s="160">
        <f t="shared" ref="H320:H331" si="262">D320*2.77*Q320+E320+F320</f>
        <v>349.35599999999999</v>
      </c>
      <c r="I320" s="160">
        <f t="shared" ref="I320:I331" si="263">D320*2.7*Q320+E320+F320</f>
        <v>343.56</v>
      </c>
      <c r="J320" s="160">
        <f>D320*2.6*Q320+E320+F320</f>
        <v>335.28</v>
      </c>
      <c r="K320" s="160">
        <f>D320*2.5*Q320+E320+F320</f>
        <v>327</v>
      </c>
      <c r="L320" s="160">
        <f>D320*2.4*Q320+E320+F320</f>
        <v>318.72000000000003</v>
      </c>
      <c r="M320" s="160"/>
      <c r="N320" s="160"/>
      <c r="O320" s="172">
        <f>D320*2*Q320+E320+F320</f>
        <v>285.60000000000002</v>
      </c>
      <c r="P320" s="180">
        <f t="shared" ref="P320:P341" si="264">D320*2.7*Q320+E320+F320</f>
        <v>343.56</v>
      </c>
      <c r="Q320" s="106">
        <v>1</v>
      </c>
      <c r="R320" s="107">
        <v>0</v>
      </c>
      <c r="S320" s="107"/>
    </row>
    <row r="321" spans="1:19">
      <c r="A321" s="149" t="s">
        <v>462</v>
      </c>
      <c r="B321" s="140" t="s">
        <v>463</v>
      </c>
      <c r="C321" s="52">
        <v>18.579999999999998</v>
      </c>
      <c r="D321" s="103">
        <f t="shared" si="247"/>
        <v>139.35</v>
      </c>
      <c r="E321" s="132">
        <v>120</v>
      </c>
      <c r="F321" s="132"/>
      <c r="G321" s="139">
        <f t="shared" si="261"/>
        <v>139.35</v>
      </c>
      <c r="H321" s="160">
        <f t="shared" si="262"/>
        <v>505.99950000000001</v>
      </c>
      <c r="I321" s="160">
        <f t="shared" si="263"/>
        <v>496.245</v>
      </c>
      <c r="J321" s="160">
        <f>D321*2.6*Q321+E321+F321</f>
        <v>482.31</v>
      </c>
      <c r="K321" s="160">
        <f>D321*2.5*Q321+E321+F321</f>
        <v>468.375</v>
      </c>
      <c r="L321" s="160">
        <f>D321*2.4*Q321+E321+F321</f>
        <v>454.44</v>
      </c>
      <c r="M321" s="160"/>
      <c r="N321" s="160"/>
      <c r="O321" s="172">
        <f t="shared" ref="O321:O325" si="265">D321*2*Q321+E321+F321</f>
        <v>398.7</v>
      </c>
      <c r="P321" s="180">
        <f t="shared" si="264"/>
        <v>496.245</v>
      </c>
      <c r="Q321" s="106">
        <v>1</v>
      </c>
      <c r="R321" s="107">
        <v>0</v>
      </c>
      <c r="S321" s="107"/>
    </row>
    <row r="322" spans="1:19">
      <c r="A322" s="149" t="s">
        <v>464</v>
      </c>
      <c r="B322" s="140" t="s">
        <v>465</v>
      </c>
      <c r="C322" s="52">
        <v>36.92</v>
      </c>
      <c r="D322" s="103">
        <f t="shared" si="247"/>
        <v>276.90000000000003</v>
      </c>
      <c r="E322" s="132">
        <v>160</v>
      </c>
      <c r="F322" s="132"/>
      <c r="G322" s="139">
        <f t="shared" si="261"/>
        <v>276.90000000000003</v>
      </c>
      <c r="H322" s="160">
        <f t="shared" si="262"/>
        <v>927.01300000000015</v>
      </c>
      <c r="I322" s="160">
        <f t="shared" si="263"/>
        <v>907.63000000000011</v>
      </c>
      <c r="J322" s="160">
        <f t="shared" ref="J322:J325" si="266">D322*2.6*Q322+E322+F322</f>
        <v>879.94000000000017</v>
      </c>
      <c r="K322" s="160">
        <f>D322*2.5*Q322+E322+F322</f>
        <v>852.25000000000011</v>
      </c>
      <c r="L322" s="160">
        <f>D322*2.4*Q322+E322+F322</f>
        <v>824.56000000000006</v>
      </c>
      <c r="M322" s="160"/>
      <c r="N322" s="160"/>
      <c r="O322" s="172">
        <f t="shared" si="265"/>
        <v>713.80000000000007</v>
      </c>
      <c r="P322" s="180">
        <f t="shared" si="264"/>
        <v>907.63000000000011</v>
      </c>
      <c r="Q322" s="106">
        <v>1</v>
      </c>
      <c r="R322" s="107">
        <v>0</v>
      </c>
      <c r="S322" s="107"/>
    </row>
    <row r="323" spans="1:19">
      <c r="A323" s="149" t="s">
        <v>466</v>
      </c>
      <c r="B323" s="140" t="s">
        <v>467</v>
      </c>
      <c r="C323" s="52">
        <v>55.23</v>
      </c>
      <c r="D323" s="103">
        <f t="shared" si="247"/>
        <v>414.22499999999997</v>
      </c>
      <c r="E323" s="132">
        <v>320</v>
      </c>
      <c r="F323" s="132"/>
      <c r="G323" s="139">
        <f t="shared" si="261"/>
        <v>414.22499999999997</v>
      </c>
      <c r="H323" s="160">
        <f t="shared" si="262"/>
        <v>1467.4032499999998</v>
      </c>
      <c r="I323" s="160">
        <f t="shared" si="263"/>
        <v>1438.4075</v>
      </c>
      <c r="J323" s="160">
        <f t="shared" si="266"/>
        <v>1396.9849999999999</v>
      </c>
      <c r="K323" s="160">
        <f>D323*2.5*Q323+E323+F323</f>
        <v>1355.5625</v>
      </c>
      <c r="L323" s="160">
        <f>D323*2.4*Q323+E323+F323</f>
        <v>1314.1399999999999</v>
      </c>
      <c r="M323" s="160"/>
      <c r="N323" s="160"/>
      <c r="O323" s="172">
        <f t="shared" si="265"/>
        <v>1148.4499999999998</v>
      </c>
      <c r="P323" s="180">
        <f t="shared" si="264"/>
        <v>1438.4075</v>
      </c>
      <c r="Q323" s="106">
        <v>1</v>
      </c>
      <c r="R323" s="107">
        <v>0</v>
      </c>
      <c r="S323" s="107"/>
    </row>
    <row r="324" spans="1:19">
      <c r="A324" s="149" t="s">
        <v>468</v>
      </c>
      <c r="B324" s="140" t="s">
        <v>469</v>
      </c>
      <c r="C324" s="52">
        <v>48.29</v>
      </c>
      <c r="D324" s="103">
        <f t="shared" si="247"/>
        <v>362.17500000000001</v>
      </c>
      <c r="E324" s="132">
        <v>310</v>
      </c>
      <c r="F324" s="132"/>
      <c r="G324" s="139">
        <f t="shared" si="261"/>
        <v>362.17500000000001</v>
      </c>
      <c r="H324" s="160">
        <f t="shared" si="262"/>
        <v>1313.2247500000001</v>
      </c>
      <c r="I324" s="160">
        <f t="shared" si="263"/>
        <v>1287.8724999999999</v>
      </c>
      <c r="J324" s="160">
        <f t="shared" si="266"/>
        <v>1251.6550000000002</v>
      </c>
      <c r="K324" s="160">
        <v>949</v>
      </c>
      <c r="L324" s="160">
        <f>D324*2.4*Q324+E324+F324</f>
        <v>1179.22</v>
      </c>
      <c r="M324" s="160"/>
      <c r="N324" s="160"/>
      <c r="O324" s="172">
        <f t="shared" si="265"/>
        <v>1034.3499999999999</v>
      </c>
      <c r="P324" s="180">
        <f t="shared" si="264"/>
        <v>1287.8724999999999</v>
      </c>
      <c r="Q324" s="106">
        <v>1</v>
      </c>
      <c r="R324" s="107">
        <v>0</v>
      </c>
      <c r="S324" s="107"/>
    </row>
    <row r="325" spans="1:19">
      <c r="A325" s="149" t="s">
        <v>470</v>
      </c>
      <c r="B325" s="140" t="s">
        <v>471</v>
      </c>
      <c r="C325" s="52">
        <v>65.53</v>
      </c>
      <c r="D325" s="103">
        <f t="shared" si="247"/>
        <v>491.47500000000002</v>
      </c>
      <c r="E325" s="132">
        <v>600</v>
      </c>
      <c r="F325" s="132"/>
      <c r="G325" s="139">
        <f t="shared" si="261"/>
        <v>491.47500000000002</v>
      </c>
      <c r="H325" s="160">
        <f t="shared" si="262"/>
        <v>1961.3857500000001</v>
      </c>
      <c r="I325" s="160">
        <f t="shared" si="263"/>
        <v>1926.9825000000001</v>
      </c>
      <c r="J325" s="160">
        <f t="shared" si="266"/>
        <v>1877.835</v>
      </c>
      <c r="K325" s="160">
        <v>1349</v>
      </c>
      <c r="L325" s="160">
        <v>1319</v>
      </c>
      <c r="M325" s="160"/>
      <c r="N325" s="160"/>
      <c r="O325" s="172">
        <f t="shared" si="265"/>
        <v>1582.95</v>
      </c>
      <c r="P325" s="180">
        <f t="shared" si="264"/>
        <v>1926.9825000000001</v>
      </c>
      <c r="Q325" s="106">
        <v>1</v>
      </c>
      <c r="R325" s="107">
        <v>0</v>
      </c>
      <c r="S325" s="107"/>
    </row>
    <row r="326" spans="1:19">
      <c r="A326" s="149" t="s">
        <v>472</v>
      </c>
      <c r="B326" s="140" t="s">
        <v>473</v>
      </c>
      <c r="C326" s="52">
        <v>11.04</v>
      </c>
      <c r="D326" s="103">
        <f t="shared" si="247"/>
        <v>82.8</v>
      </c>
      <c r="E326" s="132">
        <v>120</v>
      </c>
      <c r="F326" s="132"/>
      <c r="G326" s="139">
        <f t="shared" si="261"/>
        <v>82.8</v>
      </c>
      <c r="H326" s="160">
        <f t="shared" si="262"/>
        <v>349.35599999999999</v>
      </c>
      <c r="I326" s="160">
        <f t="shared" si="263"/>
        <v>343.56</v>
      </c>
      <c r="J326" s="160">
        <f>D326*2.6*Q326+E326+F326</f>
        <v>335.28</v>
      </c>
      <c r="K326" s="160">
        <f>D326*2.5*Q326+E326+F326</f>
        <v>327</v>
      </c>
      <c r="L326" s="160">
        <f>D326*2.4*Q326+E326+F326</f>
        <v>318.72000000000003</v>
      </c>
      <c r="M326" s="160"/>
      <c r="N326" s="160"/>
      <c r="O326" s="172">
        <f>D326*2*Q326+E326+F326</f>
        <v>285.60000000000002</v>
      </c>
      <c r="P326" s="180">
        <f t="shared" si="264"/>
        <v>343.56</v>
      </c>
      <c r="Q326" s="106">
        <v>1</v>
      </c>
      <c r="R326" s="107">
        <v>0</v>
      </c>
      <c r="S326" s="107"/>
    </row>
    <row r="327" spans="1:19">
      <c r="A327" s="149" t="s">
        <v>474</v>
      </c>
      <c r="B327" s="140" t="s">
        <v>475</v>
      </c>
      <c r="C327" s="52">
        <v>18.579999999999998</v>
      </c>
      <c r="D327" s="103">
        <f t="shared" si="247"/>
        <v>139.35</v>
      </c>
      <c r="E327" s="132">
        <v>120</v>
      </c>
      <c r="F327" s="132"/>
      <c r="G327" s="139">
        <f t="shared" si="261"/>
        <v>139.35</v>
      </c>
      <c r="H327" s="160">
        <f t="shared" si="262"/>
        <v>505.99950000000001</v>
      </c>
      <c r="I327" s="160">
        <f t="shared" si="263"/>
        <v>496.245</v>
      </c>
      <c r="J327" s="160">
        <f t="shared" ref="J327:J331" si="267">D327*2.6*Q327+E327+F327</f>
        <v>482.31</v>
      </c>
      <c r="K327" s="160">
        <f>D327*2.5*Q327+E327+F327</f>
        <v>468.375</v>
      </c>
      <c r="L327" s="160">
        <f>D327*2.4*Q327+E327+F327</f>
        <v>454.44</v>
      </c>
      <c r="M327" s="160"/>
      <c r="N327" s="160"/>
      <c r="O327" s="172">
        <f>D327*2*Q327+E327+F327</f>
        <v>398.7</v>
      </c>
      <c r="P327" s="180">
        <f t="shared" si="264"/>
        <v>496.245</v>
      </c>
      <c r="Q327" s="106">
        <v>1</v>
      </c>
      <c r="R327" s="107">
        <v>0</v>
      </c>
      <c r="S327" s="107"/>
    </row>
    <row r="328" spans="1:19">
      <c r="A328" s="149" t="s">
        <v>476</v>
      </c>
      <c r="B328" s="140" t="s">
        <v>477</v>
      </c>
      <c r="C328" s="52">
        <v>36.92</v>
      </c>
      <c r="D328" s="103">
        <f t="shared" si="247"/>
        <v>276.90000000000003</v>
      </c>
      <c r="E328" s="132">
        <v>160</v>
      </c>
      <c r="F328" s="132"/>
      <c r="G328" s="139">
        <f t="shared" si="261"/>
        <v>276.90000000000003</v>
      </c>
      <c r="H328" s="160">
        <f t="shared" si="262"/>
        <v>927.01300000000015</v>
      </c>
      <c r="I328" s="160">
        <f t="shared" si="263"/>
        <v>907.63000000000011</v>
      </c>
      <c r="J328" s="160">
        <f t="shared" si="267"/>
        <v>879.94000000000017</v>
      </c>
      <c r="K328" s="160">
        <f>D328*2.5*Q328+E328+F328</f>
        <v>852.25000000000011</v>
      </c>
      <c r="L328" s="160">
        <f>D328*2.4*Q328+E328+F328</f>
        <v>824.56000000000006</v>
      </c>
      <c r="M328" s="160"/>
      <c r="N328" s="160"/>
      <c r="O328" s="172">
        <f>D328*2*Q328+E328+F328</f>
        <v>713.80000000000007</v>
      </c>
      <c r="P328" s="180">
        <f t="shared" si="264"/>
        <v>907.63000000000011</v>
      </c>
      <c r="Q328" s="106">
        <v>1</v>
      </c>
      <c r="R328" s="107">
        <v>0</v>
      </c>
      <c r="S328" s="107"/>
    </row>
    <row r="329" spans="1:19">
      <c r="A329" s="149" t="s">
        <v>478</v>
      </c>
      <c r="B329" s="140" t="s">
        <v>479</v>
      </c>
      <c r="C329" s="52">
        <v>53.23</v>
      </c>
      <c r="D329" s="103">
        <f t="shared" si="247"/>
        <v>399.22499999999997</v>
      </c>
      <c r="E329" s="132">
        <v>320</v>
      </c>
      <c r="F329" s="132"/>
      <c r="G329" s="139">
        <f t="shared" si="261"/>
        <v>399.22499999999997</v>
      </c>
      <c r="H329" s="160">
        <f t="shared" si="262"/>
        <v>1425.8532499999999</v>
      </c>
      <c r="I329" s="160">
        <f t="shared" si="263"/>
        <v>1397.9075</v>
      </c>
      <c r="J329" s="160">
        <f t="shared" si="267"/>
        <v>1357.9849999999999</v>
      </c>
      <c r="K329" s="160">
        <f>D329*2.5*Q329+E329+F329</f>
        <v>1318.0625</v>
      </c>
      <c r="L329" s="160">
        <f>D329*2.4*Q329+E329+F329</f>
        <v>1278.1399999999999</v>
      </c>
      <c r="M329" s="160"/>
      <c r="N329" s="160"/>
      <c r="O329" s="172">
        <f>D329*2*Q329+E329+F329</f>
        <v>1118.4499999999998</v>
      </c>
      <c r="P329" s="180">
        <f t="shared" si="264"/>
        <v>1397.9075</v>
      </c>
      <c r="Q329" s="106">
        <v>1</v>
      </c>
      <c r="R329" s="107">
        <v>0</v>
      </c>
      <c r="S329" s="107"/>
    </row>
    <row r="330" spans="1:19">
      <c r="A330" s="149" t="s">
        <v>480</v>
      </c>
      <c r="B330" s="140" t="s">
        <v>481</v>
      </c>
      <c r="C330" s="52">
        <v>48.29</v>
      </c>
      <c r="D330" s="103">
        <f t="shared" si="247"/>
        <v>362.17500000000001</v>
      </c>
      <c r="E330" s="132">
        <v>310</v>
      </c>
      <c r="F330" s="132"/>
      <c r="G330" s="139">
        <f t="shared" si="261"/>
        <v>362.17500000000001</v>
      </c>
      <c r="H330" s="160">
        <f t="shared" si="262"/>
        <v>1313.2247500000001</v>
      </c>
      <c r="I330" s="160">
        <f t="shared" si="263"/>
        <v>1287.8724999999999</v>
      </c>
      <c r="J330" s="160">
        <f t="shared" si="267"/>
        <v>1251.6550000000002</v>
      </c>
      <c r="K330" s="160">
        <v>949</v>
      </c>
      <c r="L330" s="160">
        <f>D330*2.4*Q330+E330+F330</f>
        <v>1179.22</v>
      </c>
      <c r="M330" s="160"/>
      <c r="N330" s="160"/>
      <c r="O330" s="172">
        <f>D330*1.99*Q330+E330+F330</f>
        <v>1030.7282500000001</v>
      </c>
      <c r="P330" s="180">
        <f t="shared" si="264"/>
        <v>1287.8724999999999</v>
      </c>
      <c r="Q330" s="106">
        <v>1</v>
      </c>
      <c r="R330" s="107">
        <v>0</v>
      </c>
      <c r="S330" s="107"/>
    </row>
    <row r="331" spans="1:19">
      <c r="A331" s="149" t="s">
        <v>482</v>
      </c>
      <c r="B331" s="140" t="s">
        <v>483</v>
      </c>
      <c r="C331" s="52">
        <v>65.53</v>
      </c>
      <c r="D331" s="103">
        <f t="shared" si="247"/>
        <v>491.47500000000002</v>
      </c>
      <c r="E331" s="132">
        <v>600</v>
      </c>
      <c r="F331" s="132"/>
      <c r="G331" s="139">
        <f t="shared" si="261"/>
        <v>491.47500000000002</v>
      </c>
      <c r="H331" s="160">
        <f t="shared" si="262"/>
        <v>1961.3857500000001</v>
      </c>
      <c r="I331" s="160">
        <f t="shared" si="263"/>
        <v>1926.9825000000001</v>
      </c>
      <c r="J331" s="160">
        <f t="shared" si="267"/>
        <v>1877.835</v>
      </c>
      <c r="K331" s="160">
        <v>1349</v>
      </c>
      <c r="L331" s="160">
        <v>1319</v>
      </c>
      <c r="M331" s="160"/>
      <c r="N331" s="160"/>
      <c r="O331" s="172">
        <f>D331*1.99*Q331+E331+F331</f>
        <v>1578.0352499999999</v>
      </c>
      <c r="P331" s="180">
        <f t="shared" si="264"/>
        <v>1926.9825000000001</v>
      </c>
      <c r="Q331" s="106">
        <v>1</v>
      </c>
      <c r="R331" s="107">
        <v>0</v>
      </c>
      <c r="S331" s="107"/>
    </row>
    <row r="332" spans="1:19">
      <c r="A332" s="149" t="s">
        <v>484</v>
      </c>
      <c r="B332" s="140" t="s">
        <v>485</v>
      </c>
      <c r="C332" s="52">
        <v>11.04</v>
      </c>
      <c r="D332" s="103">
        <f t="shared" si="247"/>
        <v>82.8</v>
      </c>
      <c r="E332" s="132">
        <v>120</v>
      </c>
      <c r="F332" s="132"/>
      <c r="G332" s="139">
        <f t="shared" si="261"/>
        <v>82.8</v>
      </c>
      <c r="H332" s="160">
        <f t="shared" ref="H332" si="268">D332*2.77*Q332+E332+F332</f>
        <v>349.35599999999999</v>
      </c>
      <c r="I332" s="160">
        <f t="shared" ref="I332" si="269">D332*2.7*Q332+E332+F332</f>
        <v>343.56</v>
      </c>
      <c r="J332" s="160">
        <f>D332*2.6*Q332+E332+F332</f>
        <v>335.28</v>
      </c>
      <c r="K332" s="160">
        <f>D332*2.5*Q332+E332+F332</f>
        <v>327</v>
      </c>
      <c r="L332" s="160">
        <f>D332*2.4*Q332+E332+F332</f>
        <v>318.72000000000003</v>
      </c>
      <c r="M332" s="160"/>
      <c r="N332" s="160"/>
      <c r="O332" s="172">
        <f>D332*2*Q332+E332+F332</f>
        <v>285.60000000000002</v>
      </c>
      <c r="P332" s="180">
        <f t="shared" ref="P332" si="270">D332*2.7*Q332+E332+F332</f>
        <v>343.56</v>
      </c>
      <c r="Q332" s="106">
        <v>1</v>
      </c>
      <c r="R332" s="107">
        <v>0</v>
      </c>
      <c r="S332" s="107"/>
    </row>
    <row r="333" spans="1:19">
      <c r="A333" s="149" t="s">
        <v>486</v>
      </c>
      <c r="B333" s="140" t="s">
        <v>487</v>
      </c>
      <c r="C333" s="52">
        <v>27.27</v>
      </c>
      <c r="D333" s="103">
        <f t="shared" si="247"/>
        <v>204.52500000000001</v>
      </c>
      <c r="E333" s="132">
        <v>160</v>
      </c>
      <c r="F333" s="132"/>
      <c r="G333" s="139">
        <f t="shared" si="261"/>
        <v>204.52500000000001</v>
      </c>
      <c r="H333" s="160">
        <f t="shared" ref="H333:H337" si="271">D333*2.77*Q333+E333+F333</f>
        <v>726.53425000000004</v>
      </c>
      <c r="I333" s="160">
        <f t="shared" ref="I333:I337" si="272">D333*2.7*Q333+E333+F333</f>
        <v>712.21750000000009</v>
      </c>
      <c r="J333" s="160">
        <f t="shared" ref="J333:J336" si="273">D333*2.6*Q333+E333+F333</f>
        <v>691.76499999999999</v>
      </c>
      <c r="K333" s="160">
        <f>D333*2.5*Q333+E333+F333</f>
        <v>671.3125</v>
      </c>
      <c r="L333" s="160">
        <f>D333*2.4*Q333+E333+F333</f>
        <v>650.86</v>
      </c>
      <c r="M333" s="160"/>
      <c r="N333" s="160"/>
      <c r="O333" s="172">
        <f>D333*2*Q333+E333+F333</f>
        <v>569.04999999999995</v>
      </c>
      <c r="P333" s="180">
        <f t="shared" si="264"/>
        <v>712.21750000000009</v>
      </c>
      <c r="Q333" s="106">
        <v>1</v>
      </c>
      <c r="R333" s="107">
        <v>0</v>
      </c>
      <c r="S333" s="107"/>
    </row>
    <row r="334" spans="1:19">
      <c r="A334" s="149" t="s">
        <v>488</v>
      </c>
      <c r="B334" s="140" t="s">
        <v>489</v>
      </c>
      <c r="C334" s="52">
        <v>41.37</v>
      </c>
      <c r="D334" s="103">
        <f t="shared" si="247"/>
        <v>310.27499999999998</v>
      </c>
      <c r="E334" s="132">
        <v>320</v>
      </c>
      <c r="F334" s="132"/>
      <c r="G334" s="139">
        <f t="shared" si="261"/>
        <v>310.27499999999998</v>
      </c>
      <c r="H334" s="160">
        <f t="shared" si="271"/>
        <v>1179.4617499999999</v>
      </c>
      <c r="I334" s="160">
        <f t="shared" si="272"/>
        <v>1157.7424999999998</v>
      </c>
      <c r="J334" s="160">
        <f t="shared" si="273"/>
        <v>1126.7149999999999</v>
      </c>
      <c r="K334" s="160">
        <f>D334*2.5*Q334+E334+F334</f>
        <v>1095.6875</v>
      </c>
      <c r="L334" s="160">
        <f>D334*2.4*Q334+E334+F334</f>
        <v>1064.6599999999999</v>
      </c>
      <c r="M334" s="160"/>
      <c r="N334" s="160"/>
      <c r="O334" s="172">
        <f>D334*2*Q334+E334+F334</f>
        <v>940.55</v>
      </c>
      <c r="P334" s="180">
        <f t="shared" si="264"/>
        <v>1157.7424999999998</v>
      </c>
      <c r="Q334" s="106">
        <v>1</v>
      </c>
      <c r="R334" s="107">
        <v>0</v>
      </c>
      <c r="S334" s="107"/>
    </row>
    <row r="335" spans="1:19">
      <c r="A335" s="149" t="s">
        <v>490</v>
      </c>
      <c r="B335" s="140" t="s">
        <v>491</v>
      </c>
      <c r="C335" s="52">
        <v>42.36</v>
      </c>
      <c r="D335" s="103">
        <f t="shared" si="247"/>
        <v>317.7</v>
      </c>
      <c r="E335" s="132">
        <v>310</v>
      </c>
      <c r="F335" s="132"/>
      <c r="G335" s="139">
        <f t="shared" si="261"/>
        <v>317.7</v>
      </c>
      <c r="H335" s="160">
        <f t="shared" si="271"/>
        <v>1190.029</v>
      </c>
      <c r="I335" s="160">
        <f t="shared" si="272"/>
        <v>1167.79</v>
      </c>
      <c r="J335" s="160">
        <f t="shared" si="273"/>
        <v>1136.02</v>
      </c>
      <c r="K335" s="160">
        <v>949</v>
      </c>
      <c r="L335" s="160">
        <f>D335*2.4*Q335+E335+F335</f>
        <v>1072.48</v>
      </c>
      <c r="M335" s="160"/>
      <c r="N335" s="160"/>
      <c r="O335" s="172">
        <f>D335*1.99*Q335+E335+F335</f>
        <v>942.22299999999996</v>
      </c>
      <c r="P335" s="180">
        <f t="shared" si="264"/>
        <v>1167.79</v>
      </c>
      <c r="Q335" s="106">
        <v>1</v>
      </c>
      <c r="R335" s="107">
        <v>0</v>
      </c>
      <c r="S335" s="107"/>
    </row>
    <row r="336" spans="1:19">
      <c r="A336" s="149" t="s">
        <v>492</v>
      </c>
      <c r="B336" s="140" t="s">
        <v>493</v>
      </c>
      <c r="C336" s="52">
        <v>40.83</v>
      </c>
      <c r="D336" s="103">
        <f t="shared" si="247"/>
        <v>306.22499999999997</v>
      </c>
      <c r="E336" s="132">
        <v>600</v>
      </c>
      <c r="F336" s="132"/>
      <c r="G336" s="139">
        <f t="shared" si="261"/>
        <v>306.22499999999997</v>
      </c>
      <c r="H336" s="160">
        <f t="shared" si="271"/>
        <v>1448.24325</v>
      </c>
      <c r="I336" s="160">
        <f t="shared" si="272"/>
        <v>1426.8074999999999</v>
      </c>
      <c r="J336" s="160">
        <f t="shared" si="273"/>
        <v>1396.1849999999999</v>
      </c>
      <c r="K336" s="160">
        <v>1349</v>
      </c>
      <c r="L336" s="160">
        <v>1319</v>
      </c>
      <c r="M336" s="160"/>
      <c r="N336" s="160"/>
      <c r="O336" s="172">
        <f>D336*1.99*Q336+E336+F336</f>
        <v>1209.3877499999999</v>
      </c>
      <c r="P336" s="180">
        <f t="shared" si="264"/>
        <v>1426.8074999999999</v>
      </c>
      <c r="Q336" s="106">
        <v>1</v>
      </c>
      <c r="R336" s="107">
        <v>0</v>
      </c>
      <c r="S336" s="107"/>
    </row>
    <row r="337" spans="1:19">
      <c r="A337" s="149" t="s">
        <v>494</v>
      </c>
      <c r="B337" s="140" t="s">
        <v>495</v>
      </c>
      <c r="C337" s="52">
        <v>11.04</v>
      </c>
      <c r="D337" s="103">
        <f t="shared" si="247"/>
        <v>82.8</v>
      </c>
      <c r="E337" s="132">
        <v>120</v>
      </c>
      <c r="F337" s="132"/>
      <c r="G337" s="139">
        <f t="shared" si="261"/>
        <v>82.8</v>
      </c>
      <c r="H337" s="160">
        <f t="shared" si="271"/>
        <v>349.35599999999999</v>
      </c>
      <c r="I337" s="160">
        <f t="shared" si="272"/>
        <v>343.56</v>
      </c>
      <c r="J337" s="160">
        <f>D337*2.6*Q337+E337+F337</f>
        <v>335.28</v>
      </c>
      <c r="K337" s="160">
        <f>D337*2.5*Q337+E337+F337</f>
        <v>327</v>
      </c>
      <c r="L337" s="160">
        <f>D337*2.4*Q337+E337+F337</f>
        <v>318.72000000000003</v>
      </c>
      <c r="M337" s="160"/>
      <c r="N337" s="160"/>
      <c r="O337" s="172">
        <f>D337*2*Q337+E337+F337</f>
        <v>285.60000000000002</v>
      </c>
      <c r="P337" s="180">
        <f t="shared" ref="P337" si="274">D337*2.7*Q337+E337+F337</f>
        <v>343.56</v>
      </c>
      <c r="Q337" s="106">
        <v>1</v>
      </c>
      <c r="R337" s="107">
        <v>0</v>
      </c>
      <c r="S337" s="107"/>
    </row>
    <row r="338" spans="1:19">
      <c r="A338" s="149" t="s">
        <v>496</v>
      </c>
      <c r="B338" s="140" t="s">
        <v>497</v>
      </c>
      <c r="C338" s="52">
        <v>27.27</v>
      </c>
      <c r="D338" s="103">
        <f t="shared" si="247"/>
        <v>204.52500000000001</v>
      </c>
      <c r="E338" s="132">
        <v>160</v>
      </c>
      <c r="F338" s="132"/>
      <c r="G338" s="139">
        <f t="shared" si="261"/>
        <v>204.52500000000001</v>
      </c>
      <c r="H338" s="160">
        <f t="shared" ref="H338:H341" si="275">D338*2.77*Q338+E338+F338</f>
        <v>726.53425000000004</v>
      </c>
      <c r="I338" s="160">
        <f t="shared" ref="I338:I341" si="276">D338*2.7*Q338+E338+F338</f>
        <v>712.21750000000009</v>
      </c>
      <c r="J338" s="160">
        <f t="shared" ref="J338:J341" si="277">D338*2.6*Q338+E338+F338</f>
        <v>691.76499999999999</v>
      </c>
      <c r="K338" s="160">
        <f>D338*2.5*Q338+E338+F338</f>
        <v>671.3125</v>
      </c>
      <c r="L338" s="160">
        <f>D338*2.4*Q338+E338+F338</f>
        <v>650.86</v>
      </c>
      <c r="M338" s="160"/>
      <c r="N338" s="160"/>
      <c r="O338" s="172">
        <f>D338*2*Q338+E338+F338</f>
        <v>569.04999999999995</v>
      </c>
      <c r="P338" s="180">
        <f t="shared" si="264"/>
        <v>712.21750000000009</v>
      </c>
      <c r="Q338" s="106">
        <v>1</v>
      </c>
      <c r="R338" s="107">
        <v>0</v>
      </c>
      <c r="S338" s="107"/>
    </row>
    <row r="339" spans="1:19">
      <c r="A339" s="149" t="s">
        <v>498</v>
      </c>
      <c r="B339" s="140" t="s">
        <v>499</v>
      </c>
      <c r="C339" s="52">
        <v>45.4</v>
      </c>
      <c r="D339" s="103">
        <f t="shared" si="247"/>
        <v>340.5</v>
      </c>
      <c r="E339" s="132">
        <v>320</v>
      </c>
      <c r="F339" s="132"/>
      <c r="G339" s="139">
        <f t="shared" si="261"/>
        <v>340.5</v>
      </c>
      <c r="H339" s="160">
        <f t="shared" si="275"/>
        <v>1263.1849999999999</v>
      </c>
      <c r="I339" s="160">
        <f t="shared" si="276"/>
        <v>1239.3499999999999</v>
      </c>
      <c r="J339" s="160">
        <f t="shared" si="277"/>
        <v>1205.3000000000002</v>
      </c>
      <c r="K339" s="160">
        <f>D339*2.5*Q339+E339+F339</f>
        <v>1171.25</v>
      </c>
      <c r="L339" s="160">
        <f>D339*2.4*Q339+E339+F339</f>
        <v>1137.1999999999998</v>
      </c>
      <c r="M339" s="160"/>
      <c r="N339" s="160"/>
      <c r="O339" s="172">
        <f>D339*2*Q339+E339+F339</f>
        <v>1001</v>
      </c>
      <c r="P339" s="180">
        <f t="shared" si="264"/>
        <v>1239.3499999999999</v>
      </c>
      <c r="Q339" s="106">
        <v>1</v>
      </c>
      <c r="R339" s="107">
        <v>0</v>
      </c>
      <c r="S339" s="107"/>
    </row>
    <row r="340" spans="1:19">
      <c r="A340" s="149" t="s">
        <v>500</v>
      </c>
      <c r="B340" s="140" t="s">
        <v>501</v>
      </c>
      <c r="C340" s="52">
        <v>29.92</v>
      </c>
      <c r="D340" s="103">
        <f t="shared" si="247"/>
        <v>224.4</v>
      </c>
      <c r="E340" s="132">
        <v>310</v>
      </c>
      <c r="F340" s="132"/>
      <c r="G340" s="139">
        <f t="shared" si="261"/>
        <v>224.4</v>
      </c>
      <c r="H340" s="160">
        <f t="shared" si="275"/>
        <v>931.58799999999997</v>
      </c>
      <c r="I340" s="160">
        <f t="shared" si="276"/>
        <v>915.88000000000011</v>
      </c>
      <c r="J340" s="160">
        <f t="shared" si="277"/>
        <v>893.44</v>
      </c>
      <c r="K340" s="160">
        <v>949</v>
      </c>
      <c r="L340" s="160">
        <f>D340*2.4*Q340+E340+F340</f>
        <v>848.56</v>
      </c>
      <c r="M340" s="160"/>
      <c r="N340" s="160"/>
      <c r="O340" s="172">
        <f>D340*1.99*Q340+E340+F340</f>
        <v>756.55600000000004</v>
      </c>
      <c r="P340" s="180">
        <f t="shared" si="264"/>
        <v>915.88000000000011</v>
      </c>
      <c r="Q340" s="106">
        <v>1</v>
      </c>
      <c r="R340" s="107">
        <v>0</v>
      </c>
      <c r="S340" s="107"/>
    </row>
    <row r="341" spans="1:19">
      <c r="A341" s="149" t="s">
        <v>502</v>
      </c>
      <c r="B341" s="140" t="s">
        <v>503</v>
      </c>
      <c r="C341" s="52">
        <v>40.83</v>
      </c>
      <c r="D341" s="103">
        <f t="shared" si="247"/>
        <v>306.22499999999997</v>
      </c>
      <c r="E341" s="132">
        <v>600</v>
      </c>
      <c r="F341" s="132"/>
      <c r="G341" s="139">
        <f t="shared" si="261"/>
        <v>306.22499999999997</v>
      </c>
      <c r="H341" s="160">
        <f t="shared" si="275"/>
        <v>1448.24325</v>
      </c>
      <c r="I341" s="160">
        <f t="shared" si="276"/>
        <v>1426.8074999999999</v>
      </c>
      <c r="J341" s="160">
        <f t="shared" si="277"/>
        <v>1396.1849999999999</v>
      </c>
      <c r="K341" s="160">
        <v>1349</v>
      </c>
      <c r="L341" s="160">
        <v>1319</v>
      </c>
      <c r="M341" s="160"/>
      <c r="N341" s="160"/>
      <c r="O341" s="172">
        <f>D341*1.99*Q341+E341+F341</f>
        <v>1209.3877499999999</v>
      </c>
      <c r="P341" s="180">
        <f t="shared" si="264"/>
        <v>1426.8074999999999</v>
      </c>
      <c r="Q341" s="106">
        <v>1</v>
      </c>
      <c r="R341" s="107">
        <v>0</v>
      </c>
      <c r="S341" s="107"/>
    </row>
    <row r="342" spans="1:19">
      <c r="A342" s="149" t="s">
        <v>504</v>
      </c>
      <c r="B342" s="108" t="s">
        <v>505</v>
      </c>
      <c r="C342" s="52">
        <v>10.16</v>
      </c>
      <c r="D342" s="104">
        <f t="shared" si="247"/>
        <v>76.2</v>
      </c>
      <c r="E342" s="132">
        <v>120</v>
      </c>
      <c r="F342" s="132"/>
      <c r="G342" s="133">
        <f t="shared" si="261"/>
        <v>76.2</v>
      </c>
      <c r="H342" s="160">
        <f>D342*2.77*Q342+E342+F342</f>
        <v>331.07400000000001</v>
      </c>
      <c r="I342" s="160">
        <f>D342*2.7*Q342+E342+F342</f>
        <v>325.74</v>
      </c>
      <c r="J342" s="160">
        <f>D342*2.6*Q342+E342+F342</f>
        <v>318.12</v>
      </c>
      <c r="K342" s="160">
        <f t="shared" ref="K342:K352" si="278">D342*2.5*Q342+E342+F342</f>
        <v>310.5</v>
      </c>
      <c r="L342" s="160">
        <f>D342*2.4*Q342+E342+F342</f>
        <v>302.88</v>
      </c>
      <c r="M342" s="160"/>
      <c r="N342" s="160"/>
      <c r="O342" s="172">
        <f>D342*2*Q342+E342+F342</f>
        <v>272.39999999999998</v>
      </c>
      <c r="P342" s="180">
        <f>D342*2.7*Q342+E342+F342</f>
        <v>325.74</v>
      </c>
      <c r="Q342" s="110">
        <v>1</v>
      </c>
      <c r="R342" s="125">
        <v>0</v>
      </c>
      <c r="S342" s="125"/>
    </row>
    <row r="343" spans="1:19">
      <c r="A343" s="149" t="s">
        <v>506</v>
      </c>
      <c r="B343" s="108" t="s">
        <v>507</v>
      </c>
      <c r="C343" s="52">
        <v>17.73</v>
      </c>
      <c r="D343" s="104">
        <f t="shared" si="247"/>
        <v>132.97499999999999</v>
      </c>
      <c r="E343" s="132">
        <v>120</v>
      </c>
      <c r="F343" s="132"/>
      <c r="G343" s="133">
        <f t="shared" si="261"/>
        <v>132.97499999999999</v>
      </c>
      <c r="H343" s="160">
        <f>D343*2.77*Q343+E343+F343</f>
        <v>488.34075000000001</v>
      </c>
      <c r="I343" s="160">
        <f>D343*2.7*Q343+E343+F343</f>
        <v>479.03250000000003</v>
      </c>
      <c r="J343" s="160">
        <f>D343*2.6*Q343+E343+F343</f>
        <v>465.73500000000001</v>
      </c>
      <c r="K343" s="160">
        <f t="shared" si="278"/>
        <v>452.4375</v>
      </c>
      <c r="L343" s="160">
        <f>D343*2.4*Q343+E343+F343</f>
        <v>439.14</v>
      </c>
      <c r="M343" s="160"/>
      <c r="N343" s="160"/>
      <c r="O343" s="172">
        <f>D343*2*Q343+E343+F343</f>
        <v>385.95</v>
      </c>
      <c r="P343" s="180">
        <f>D343*2.7*Q343+E343+F343</f>
        <v>479.03250000000003</v>
      </c>
      <c r="Q343" s="110">
        <v>1</v>
      </c>
      <c r="R343" s="125">
        <v>0</v>
      </c>
      <c r="S343" s="125"/>
    </row>
    <row r="344" spans="1:19">
      <c r="A344" s="149" t="s">
        <v>508</v>
      </c>
      <c r="B344" s="108" t="s">
        <v>509</v>
      </c>
      <c r="C344" s="52">
        <v>36.24</v>
      </c>
      <c r="D344" s="104">
        <f t="shared" si="247"/>
        <v>271.8</v>
      </c>
      <c r="E344" s="132">
        <v>160</v>
      </c>
      <c r="F344" s="132"/>
      <c r="G344" s="133">
        <f t="shared" si="261"/>
        <v>271.8</v>
      </c>
      <c r="H344" s="160">
        <f>D344*2.77*Q344+E344+F344</f>
        <v>912.88600000000008</v>
      </c>
      <c r="I344" s="160">
        <f t="shared" ref="I344:I352" si="279">D344*2.7*Q344+E344+F344</f>
        <v>893.86000000000013</v>
      </c>
      <c r="J344" s="160">
        <f t="shared" ref="J344:J349" si="280">D344*2.6*Q344+E344+F344</f>
        <v>866.68000000000006</v>
      </c>
      <c r="K344" s="160">
        <f t="shared" si="278"/>
        <v>839.5</v>
      </c>
      <c r="L344" s="160">
        <f t="shared" ref="L344:L352" si="281">D344*2.4*Q344+E344+F344</f>
        <v>812.32</v>
      </c>
      <c r="M344" s="160"/>
      <c r="N344" s="160"/>
      <c r="O344" s="172">
        <f>D344*2*Q344+E344+F344</f>
        <v>703.6</v>
      </c>
      <c r="P344" s="180">
        <f t="shared" ref="P344:P352" si="282">D344*2.7*Q344+E344+F344</f>
        <v>893.86000000000013</v>
      </c>
      <c r="Q344" s="110">
        <v>1</v>
      </c>
      <c r="R344" s="125">
        <v>0</v>
      </c>
      <c r="S344" s="125"/>
    </row>
    <row r="345" spans="1:19">
      <c r="A345" s="149" t="s">
        <v>510</v>
      </c>
      <c r="B345" s="108" t="s">
        <v>511</v>
      </c>
      <c r="C345" s="52">
        <v>52.84</v>
      </c>
      <c r="D345" s="104">
        <f t="shared" si="247"/>
        <v>396.3</v>
      </c>
      <c r="E345" s="132">
        <v>320</v>
      </c>
      <c r="F345" s="132"/>
      <c r="G345" s="133">
        <f t="shared" si="261"/>
        <v>396.3</v>
      </c>
      <c r="H345" s="160">
        <f>D345*2.8*Q345+E345+F345</f>
        <v>1429.6399999999999</v>
      </c>
      <c r="I345" s="160">
        <f t="shared" si="279"/>
        <v>1390.01</v>
      </c>
      <c r="J345" s="160">
        <f t="shared" si="280"/>
        <v>1350.38</v>
      </c>
      <c r="K345" s="160">
        <f t="shared" si="278"/>
        <v>1310.75</v>
      </c>
      <c r="L345" s="160">
        <f t="shared" si="281"/>
        <v>1271.1199999999999</v>
      </c>
      <c r="M345" s="160"/>
      <c r="N345" s="160"/>
      <c r="O345" s="172">
        <f>D345*2*Q345+E345+F345</f>
        <v>1112.5999999999999</v>
      </c>
      <c r="P345" s="180">
        <f t="shared" si="282"/>
        <v>1390.01</v>
      </c>
      <c r="Q345" s="110">
        <v>1</v>
      </c>
      <c r="R345" s="125">
        <v>0</v>
      </c>
      <c r="S345" s="125"/>
    </row>
    <row r="346" spans="1:19">
      <c r="A346" s="149" t="s">
        <v>512</v>
      </c>
      <c r="B346" s="108" t="s">
        <v>513</v>
      </c>
      <c r="C346" s="52">
        <v>46.05</v>
      </c>
      <c r="D346" s="104">
        <f t="shared" si="247"/>
        <v>345.375</v>
      </c>
      <c r="E346" s="132">
        <v>400</v>
      </c>
      <c r="F346" s="132"/>
      <c r="G346" s="133">
        <f t="shared" si="261"/>
        <v>345.375</v>
      </c>
      <c r="H346" s="160">
        <f>D346*2.8*Q346+E346+F346</f>
        <v>1367.05</v>
      </c>
      <c r="I346" s="160">
        <f t="shared" si="279"/>
        <v>1332.5125</v>
      </c>
      <c r="J346" s="160">
        <f t="shared" si="280"/>
        <v>1297.9749999999999</v>
      </c>
      <c r="K346" s="160">
        <f t="shared" si="278"/>
        <v>1263.4375</v>
      </c>
      <c r="L346" s="160">
        <f t="shared" si="281"/>
        <v>1228.9000000000001</v>
      </c>
      <c r="M346" s="160"/>
      <c r="N346" s="160"/>
      <c r="O346" s="172">
        <f>D346*1.99*Q346+E346+F346</f>
        <v>1087.2962499999999</v>
      </c>
      <c r="P346" s="180">
        <f t="shared" si="282"/>
        <v>1332.5125</v>
      </c>
      <c r="Q346" s="110">
        <v>1</v>
      </c>
      <c r="R346" s="125">
        <v>0</v>
      </c>
      <c r="S346" s="125"/>
    </row>
    <row r="347" spans="1:19">
      <c r="A347" s="149" t="s">
        <v>514</v>
      </c>
      <c r="B347" s="108" t="s">
        <v>515</v>
      </c>
      <c r="C347" s="52">
        <v>60.64</v>
      </c>
      <c r="D347" s="104">
        <f t="shared" si="247"/>
        <v>454.8</v>
      </c>
      <c r="E347" s="132">
        <v>600</v>
      </c>
      <c r="F347" s="132"/>
      <c r="G347" s="133">
        <f>D347</f>
        <v>454.8</v>
      </c>
      <c r="H347" s="160">
        <f>D347*2.8*Q347+E347+F347</f>
        <v>1873.44</v>
      </c>
      <c r="I347" s="160">
        <f t="shared" si="279"/>
        <v>1827.96</v>
      </c>
      <c r="J347" s="160">
        <f t="shared" si="280"/>
        <v>1782.48</v>
      </c>
      <c r="K347" s="160">
        <f t="shared" si="278"/>
        <v>1737</v>
      </c>
      <c r="L347" s="160">
        <f t="shared" si="281"/>
        <v>1691.52</v>
      </c>
      <c r="M347" s="160"/>
      <c r="N347" s="160"/>
      <c r="O347" s="172">
        <f>D347*1.99*Q347+E347+F347</f>
        <v>1505.0520000000001</v>
      </c>
      <c r="P347" s="180">
        <f t="shared" si="282"/>
        <v>1827.96</v>
      </c>
      <c r="Q347" s="110">
        <v>1</v>
      </c>
      <c r="R347" s="125">
        <v>0</v>
      </c>
      <c r="S347" s="125"/>
    </row>
    <row r="348" spans="1:19">
      <c r="A348" s="149" t="s">
        <v>516</v>
      </c>
      <c r="B348" s="108" t="s">
        <v>516</v>
      </c>
      <c r="C348" s="102">
        <v>9.27</v>
      </c>
      <c r="D348" s="103">
        <f t="shared" si="247"/>
        <v>69.524999999999991</v>
      </c>
      <c r="E348" s="132">
        <v>120</v>
      </c>
      <c r="F348" s="132"/>
      <c r="G348" s="133">
        <f>D348</f>
        <v>69.524999999999991</v>
      </c>
      <c r="H348" s="160">
        <f>D348*2.77*Q348+E348+F348</f>
        <v>312.58425</v>
      </c>
      <c r="I348" s="160">
        <f t="shared" si="279"/>
        <v>307.71749999999997</v>
      </c>
      <c r="J348" s="160">
        <f t="shared" si="280"/>
        <v>300.76499999999999</v>
      </c>
      <c r="K348" s="160">
        <f t="shared" si="278"/>
        <v>293.8125</v>
      </c>
      <c r="L348" s="160">
        <f t="shared" si="281"/>
        <v>286.86</v>
      </c>
      <c r="M348" s="160"/>
      <c r="N348" s="160"/>
      <c r="O348" s="172">
        <f>D348*2*Q348+E348+F348</f>
        <v>259.04999999999995</v>
      </c>
      <c r="P348" s="180">
        <f t="shared" si="282"/>
        <v>307.71749999999997</v>
      </c>
      <c r="Q348" s="106">
        <v>1</v>
      </c>
      <c r="R348" s="107">
        <v>0</v>
      </c>
      <c r="S348" s="107"/>
    </row>
    <row r="349" spans="1:19">
      <c r="A349" s="149" t="s">
        <v>517</v>
      </c>
      <c r="B349" s="108" t="s">
        <v>517</v>
      </c>
      <c r="C349" s="52">
        <v>15.75</v>
      </c>
      <c r="D349" s="103">
        <f t="shared" si="247"/>
        <v>118.125</v>
      </c>
      <c r="E349" s="132">
        <v>120</v>
      </c>
      <c r="F349" s="132"/>
      <c r="G349" s="133">
        <f>D349</f>
        <v>118.125</v>
      </c>
      <c r="H349" s="160">
        <f>D349*2.77*Q349+E349+F349</f>
        <v>447.20625000000001</v>
      </c>
      <c r="I349" s="160">
        <f t="shared" si="279"/>
        <v>438.9375</v>
      </c>
      <c r="J349" s="160">
        <f t="shared" si="280"/>
        <v>427.125</v>
      </c>
      <c r="K349" s="160">
        <f t="shared" si="278"/>
        <v>415.3125</v>
      </c>
      <c r="L349" s="160">
        <f t="shared" si="281"/>
        <v>403.5</v>
      </c>
      <c r="M349" s="160"/>
      <c r="N349" s="160"/>
      <c r="O349" s="172">
        <f>D349*2*Q349+E349+F349</f>
        <v>356.25</v>
      </c>
      <c r="P349" s="180">
        <f t="shared" si="282"/>
        <v>438.9375</v>
      </c>
      <c r="Q349" s="106">
        <v>1</v>
      </c>
      <c r="R349" s="107">
        <v>0</v>
      </c>
      <c r="S349" s="107"/>
    </row>
    <row r="350" spans="1:19">
      <c r="A350" s="149" t="s">
        <v>518</v>
      </c>
      <c r="B350" s="108" t="s">
        <v>519</v>
      </c>
      <c r="C350" s="52">
        <v>29.59</v>
      </c>
      <c r="D350" s="103">
        <f t="shared" si="247"/>
        <v>221.92500000000001</v>
      </c>
      <c r="E350" s="132">
        <v>160</v>
      </c>
      <c r="F350" s="132"/>
      <c r="G350" s="133">
        <f>SUM(D350:F350)</f>
        <v>381.92500000000001</v>
      </c>
      <c r="H350" s="160">
        <f>D350*2.77*Q350+E350+F350</f>
        <v>774.73225000000002</v>
      </c>
      <c r="I350" s="160">
        <f t="shared" si="279"/>
        <v>759.1975000000001</v>
      </c>
      <c r="J350" s="160">
        <f>D350*2.6*Q350+E350+F350</f>
        <v>737.005</v>
      </c>
      <c r="K350" s="160">
        <f t="shared" si="278"/>
        <v>714.8125</v>
      </c>
      <c r="L350" s="160">
        <f t="shared" si="281"/>
        <v>692.62</v>
      </c>
      <c r="M350" s="160"/>
      <c r="N350" s="160"/>
      <c r="O350" s="172">
        <f>D350*2*Q350+E350+F350</f>
        <v>603.85</v>
      </c>
      <c r="P350" s="180">
        <f t="shared" si="282"/>
        <v>759.1975000000001</v>
      </c>
      <c r="Q350" s="106">
        <v>1</v>
      </c>
      <c r="R350" s="107">
        <v>0</v>
      </c>
      <c r="S350" s="107"/>
    </row>
    <row r="351" spans="1:19">
      <c r="A351" s="149" t="s">
        <v>520</v>
      </c>
      <c r="B351" s="108" t="s">
        <v>521</v>
      </c>
      <c r="C351" s="52">
        <v>53.49</v>
      </c>
      <c r="D351" s="103">
        <f t="shared" si="247"/>
        <v>401.17500000000001</v>
      </c>
      <c r="E351" s="132">
        <v>320</v>
      </c>
      <c r="F351" s="132"/>
      <c r="G351" s="133">
        <f>SUM(D351:F351)</f>
        <v>721.17499999999995</v>
      </c>
      <c r="H351" s="160">
        <f>D351*2.8*Q351+E351+F351</f>
        <v>1443.29</v>
      </c>
      <c r="I351" s="160">
        <f t="shared" si="279"/>
        <v>1403.1725000000001</v>
      </c>
      <c r="J351" s="160">
        <f>D351*2.6*Q351+E351+F351</f>
        <v>1363.0550000000001</v>
      </c>
      <c r="K351" s="160">
        <f t="shared" si="278"/>
        <v>1322.9375</v>
      </c>
      <c r="L351" s="160">
        <f t="shared" si="281"/>
        <v>1282.82</v>
      </c>
      <c r="M351" s="160"/>
      <c r="N351" s="160"/>
      <c r="O351" s="172">
        <f>D351*2*Q351+E351+F351</f>
        <v>1122.3499999999999</v>
      </c>
      <c r="P351" s="180">
        <f t="shared" si="282"/>
        <v>1403.1725000000001</v>
      </c>
      <c r="Q351" s="106">
        <v>1</v>
      </c>
      <c r="R351" s="107">
        <v>0</v>
      </c>
      <c r="S351" s="107"/>
    </row>
    <row r="352" spans="1:19">
      <c r="A352" s="149" t="s">
        <v>522</v>
      </c>
      <c r="B352" s="108" t="s">
        <v>523</v>
      </c>
      <c r="C352" s="52">
        <v>50.49</v>
      </c>
      <c r="D352" s="103">
        <f t="shared" si="247"/>
        <v>378.67500000000001</v>
      </c>
      <c r="E352" s="132">
        <v>400</v>
      </c>
      <c r="F352" s="132"/>
      <c r="G352" s="133">
        <f>SUM(D352:F352)</f>
        <v>778.67499999999995</v>
      </c>
      <c r="H352" s="160">
        <f>D352*2.8*Q352+E352+F352</f>
        <v>1460.29</v>
      </c>
      <c r="I352" s="160">
        <f t="shared" si="279"/>
        <v>1422.4225000000001</v>
      </c>
      <c r="J352" s="160">
        <f>D352*2.6*Q352+E352+F352</f>
        <v>1384.5550000000001</v>
      </c>
      <c r="K352" s="160">
        <f t="shared" si="278"/>
        <v>1346.6875</v>
      </c>
      <c r="L352" s="160">
        <f t="shared" si="281"/>
        <v>1308.8200000000002</v>
      </c>
      <c r="M352" s="160"/>
      <c r="N352" s="160"/>
      <c r="O352" s="172">
        <f>D352*1.99*Q352+E352+F352</f>
        <v>1153.5632500000002</v>
      </c>
      <c r="P352" s="180">
        <f t="shared" si="282"/>
        <v>1422.4225000000001</v>
      </c>
      <c r="Q352" s="106">
        <v>1</v>
      </c>
      <c r="R352" s="107">
        <v>0</v>
      </c>
      <c r="S352" s="107"/>
    </row>
    <row r="353" spans="1:18">
      <c r="A353" s="149" t="s">
        <v>524</v>
      </c>
      <c r="B353" s="108" t="s">
        <v>524</v>
      </c>
      <c r="C353" s="141">
        <v>1.58</v>
      </c>
      <c r="D353" s="103">
        <f t="shared" si="247"/>
        <v>11.850000000000001</v>
      </c>
      <c r="E353" s="103">
        <f>D353/100*40</f>
        <v>4.74</v>
      </c>
      <c r="F353" s="132">
        <f t="shared" ref="F353:F357" si="283">D353/100*5</f>
        <v>0.59250000000000003</v>
      </c>
      <c r="G353" s="133">
        <f t="shared" ref="G353:G361" si="284">D353</f>
        <v>11.850000000000001</v>
      </c>
      <c r="H353" s="160">
        <f>G353*2.8*Q353+E353+F353</f>
        <v>38.512500000000003</v>
      </c>
      <c r="I353" s="165"/>
      <c r="J353" s="165"/>
      <c r="K353" s="162"/>
      <c r="L353" s="168"/>
      <c r="M353" s="168"/>
      <c r="N353" s="162"/>
      <c r="O353" s="172">
        <f>D353*2.2*Q353+E353+F353</f>
        <v>31.402500000000003</v>
      </c>
      <c r="P353" s="182">
        <f>H353</f>
        <v>38.512500000000003</v>
      </c>
      <c r="Q353" s="106">
        <v>1</v>
      </c>
      <c r="R353" s="107">
        <v>0</v>
      </c>
    </row>
    <row r="354" spans="1:18">
      <c r="A354" s="149" t="s">
        <v>525</v>
      </c>
      <c r="B354" s="108" t="s">
        <v>526</v>
      </c>
      <c r="C354" s="141">
        <v>1.58</v>
      </c>
      <c r="D354" s="103">
        <f t="shared" si="247"/>
        <v>11.850000000000001</v>
      </c>
      <c r="E354" s="103">
        <f t="shared" ref="E354:E358" si="285">D354/100*40</f>
        <v>4.74</v>
      </c>
      <c r="F354" s="132">
        <f t="shared" si="283"/>
        <v>0.59250000000000003</v>
      </c>
      <c r="G354" s="133">
        <f t="shared" si="284"/>
        <v>11.850000000000001</v>
      </c>
      <c r="H354" s="160">
        <f t="shared" ref="H354:H357" si="286">G354*2.8*Q354+E354+F354</f>
        <v>38.512500000000003</v>
      </c>
      <c r="I354" s="165"/>
      <c r="J354" s="165"/>
      <c r="K354" s="162"/>
      <c r="L354" s="168"/>
      <c r="M354" s="168"/>
      <c r="N354" s="162"/>
      <c r="O354" s="172">
        <f t="shared" ref="O354:O359" si="287">D354*2.2*Q354+E354+F354</f>
        <v>31.402500000000003</v>
      </c>
      <c r="P354" s="182">
        <f>H354</f>
        <v>38.512500000000003</v>
      </c>
      <c r="Q354" s="106">
        <v>1</v>
      </c>
      <c r="R354" s="107">
        <v>0</v>
      </c>
    </row>
    <row r="355" spans="1:18">
      <c r="A355" s="149" t="s">
        <v>527</v>
      </c>
      <c r="B355" s="108" t="s">
        <v>528</v>
      </c>
      <c r="C355" s="141">
        <v>1.58</v>
      </c>
      <c r="D355" s="103">
        <f t="shared" si="247"/>
        <v>11.850000000000001</v>
      </c>
      <c r="E355" s="103">
        <f t="shared" si="285"/>
        <v>4.74</v>
      </c>
      <c r="F355" s="132">
        <f t="shared" si="283"/>
        <v>0.59250000000000003</v>
      </c>
      <c r="G355" s="133">
        <f t="shared" si="284"/>
        <v>11.850000000000001</v>
      </c>
      <c r="H355" s="160">
        <f t="shared" si="286"/>
        <v>38.512500000000003</v>
      </c>
      <c r="I355" s="165"/>
      <c r="J355" s="165"/>
      <c r="K355" s="162"/>
      <c r="L355" s="168"/>
      <c r="M355" s="168"/>
      <c r="N355" s="162"/>
      <c r="O355" s="172">
        <f t="shared" si="287"/>
        <v>31.402500000000003</v>
      </c>
      <c r="P355" s="182">
        <f>H355</f>
        <v>38.512500000000003</v>
      </c>
      <c r="Q355" s="106">
        <v>1</v>
      </c>
      <c r="R355" s="107">
        <v>0</v>
      </c>
    </row>
    <row r="356" spans="1:18">
      <c r="A356" s="149" t="s">
        <v>529</v>
      </c>
      <c r="B356" s="108" t="s">
        <v>530</v>
      </c>
      <c r="C356" s="141">
        <v>1.58</v>
      </c>
      <c r="D356" s="103">
        <f t="shared" si="247"/>
        <v>11.850000000000001</v>
      </c>
      <c r="E356" s="103">
        <f t="shared" si="285"/>
        <v>4.74</v>
      </c>
      <c r="F356" s="132">
        <f t="shared" si="283"/>
        <v>0.59250000000000003</v>
      </c>
      <c r="G356" s="133">
        <f t="shared" si="284"/>
        <v>11.850000000000001</v>
      </c>
      <c r="H356" s="160">
        <f t="shared" si="286"/>
        <v>38.512500000000003</v>
      </c>
      <c r="I356" s="165"/>
      <c r="J356" s="165"/>
      <c r="K356" s="162"/>
      <c r="L356" s="168"/>
      <c r="M356" s="168"/>
      <c r="N356" s="162"/>
      <c r="O356" s="172">
        <f t="shared" si="287"/>
        <v>31.402500000000003</v>
      </c>
      <c r="P356" s="182">
        <f t="shared" ref="P356:P357" si="288">H356</f>
        <v>38.512500000000003</v>
      </c>
      <c r="Q356" s="106">
        <v>1</v>
      </c>
      <c r="R356" s="107">
        <v>0</v>
      </c>
    </row>
    <row r="357" spans="1:18">
      <c r="A357" s="149" t="s">
        <v>531</v>
      </c>
      <c r="B357" s="108" t="s">
        <v>532</v>
      </c>
      <c r="C357" s="141">
        <v>1.58</v>
      </c>
      <c r="D357" s="103">
        <f t="shared" si="247"/>
        <v>11.850000000000001</v>
      </c>
      <c r="E357" s="103">
        <f t="shared" si="285"/>
        <v>4.74</v>
      </c>
      <c r="F357" s="132">
        <f t="shared" si="283"/>
        <v>0.59250000000000003</v>
      </c>
      <c r="G357" s="133">
        <f t="shared" si="284"/>
        <v>11.850000000000001</v>
      </c>
      <c r="H357" s="160">
        <f t="shared" si="286"/>
        <v>38.512500000000003</v>
      </c>
      <c r="I357" s="165"/>
      <c r="J357" s="165"/>
      <c r="K357" s="162"/>
      <c r="L357" s="168"/>
      <c r="M357" s="168"/>
      <c r="N357" s="162"/>
      <c r="O357" s="172">
        <f t="shared" si="287"/>
        <v>31.402500000000003</v>
      </c>
      <c r="P357" s="182">
        <f t="shared" si="288"/>
        <v>38.512500000000003</v>
      </c>
      <c r="Q357" s="106">
        <v>1</v>
      </c>
      <c r="R357" s="107">
        <v>0</v>
      </c>
    </row>
    <row r="358" spans="1:18">
      <c r="A358" s="154" t="s">
        <v>533</v>
      </c>
      <c r="B358" s="63" t="s">
        <v>533</v>
      </c>
      <c r="C358" s="141">
        <v>1.94</v>
      </c>
      <c r="D358" s="103">
        <f t="shared" ref="D358:D359" si="289">(C358*7.5)</f>
        <v>14.549999999999999</v>
      </c>
      <c r="E358" s="103">
        <f t="shared" si="285"/>
        <v>5.8199999999999994</v>
      </c>
      <c r="F358" s="132">
        <f t="shared" ref="F358" si="290">D358/100*5</f>
        <v>0.72749999999999992</v>
      </c>
      <c r="G358" s="133">
        <f t="shared" si="284"/>
        <v>14.549999999999999</v>
      </c>
      <c r="H358" s="160">
        <f>D358*2.8*Q358+E358+F358</f>
        <v>47.287499999999994</v>
      </c>
      <c r="I358" s="160">
        <f t="shared" ref="I358" si="291">D358*2.7*Q358+E358+F358</f>
        <v>45.832499999999996</v>
      </c>
      <c r="J358" s="160">
        <f>D358*2.5*Q358+E358+F358</f>
        <v>42.922499999999999</v>
      </c>
      <c r="K358" s="162"/>
      <c r="L358" s="168"/>
      <c r="M358" s="168"/>
      <c r="N358" s="162"/>
      <c r="O358" s="172">
        <f t="shared" si="287"/>
        <v>38.557499999999997</v>
      </c>
      <c r="P358" s="182">
        <f>I358</f>
        <v>45.832499999999996</v>
      </c>
      <c r="Q358" s="106">
        <v>1</v>
      </c>
      <c r="R358" s="107">
        <v>0</v>
      </c>
    </row>
    <row r="359" spans="1:18">
      <c r="A359" s="154" t="s">
        <v>534</v>
      </c>
      <c r="B359" s="63" t="s">
        <v>534</v>
      </c>
      <c r="C359" s="63">
        <v>0.73</v>
      </c>
      <c r="D359" s="65">
        <f t="shared" si="289"/>
        <v>5.4749999999999996</v>
      </c>
      <c r="E359" s="103">
        <f>D359/100*20</f>
        <v>1.0949999999999998</v>
      </c>
      <c r="F359" s="132">
        <f t="shared" ref="F359" si="292">D359/100*5</f>
        <v>0.27374999999999994</v>
      </c>
      <c r="G359" s="133">
        <f t="shared" si="284"/>
        <v>5.4749999999999996</v>
      </c>
      <c r="H359" s="160">
        <f>D359*2.8*Q359+E359+F359</f>
        <v>16.698749999999997</v>
      </c>
      <c r="I359" s="165"/>
      <c r="J359" s="165"/>
      <c r="K359" s="162"/>
      <c r="L359" s="168"/>
      <c r="M359" s="168"/>
      <c r="N359" s="162"/>
      <c r="O359" s="172">
        <f t="shared" si="287"/>
        <v>13.41375</v>
      </c>
      <c r="P359" s="182">
        <f>H359</f>
        <v>16.698749999999997</v>
      </c>
      <c r="Q359" s="106">
        <v>1</v>
      </c>
      <c r="R359" s="107">
        <v>0</v>
      </c>
    </row>
    <row r="360" spans="1:18">
      <c r="A360" s="154" t="s">
        <v>535</v>
      </c>
      <c r="B360" s="63" t="s">
        <v>535</v>
      </c>
      <c r="C360" s="63">
        <v>4.07</v>
      </c>
      <c r="D360" s="65">
        <f t="shared" ref="D360" si="293">(C360*7.5)</f>
        <v>30.525000000000002</v>
      </c>
      <c r="E360" s="103">
        <f>D360/100*20</f>
        <v>6.1050000000000004</v>
      </c>
      <c r="F360" s="132">
        <f t="shared" ref="F360" si="294">D360/100*5</f>
        <v>1.5262500000000001</v>
      </c>
      <c r="G360" s="133">
        <f t="shared" si="284"/>
        <v>30.525000000000002</v>
      </c>
      <c r="H360" s="160">
        <f>G360*2.2</f>
        <v>67.155000000000015</v>
      </c>
      <c r="I360" s="160">
        <f>G360*2</f>
        <v>61.050000000000004</v>
      </c>
      <c r="J360" s="160">
        <f>G360*1.8</f>
        <v>54.945000000000007</v>
      </c>
      <c r="K360" s="160"/>
      <c r="L360" s="167"/>
      <c r="M360" s="167"/>
      <c r="N360" s="160"/>
      <c r="O360" s="172">
        <f>G360*1.6</f>
        <v>48.84</v>
      </c>
      <c r="P360" s="180">
        <f>I360</f>
        <v>61.050000000000004</v>
      </c>
      <c r="Q360" s="106">
        <v>1</v>
      </c>
      <c r="R360" s="107">
        <v>0</v>
      </c>
    </row>
    <row r="361" spans="1:18">
      <c r="A361" s="154" t="s">
        <v>536</v>
      </c>
      <c r="B361" s="63" t="s">
        <v>536</v>
      </c>
      <c r="C361" s="63">
        <v>0.74</v>
      </c>
      <c r="D361" s="65">
        <f t="shared" ref="D361:D372" si="295">(C361*7.5)</f>
        <v>5.55</v>
      </c>
      <c r="E361" s="103">
        <f t="shared" ref="E361" si="296">D361/100*40</f>
        <v>2.2200000000000002</v>
      </c>
      <c r="F361" s="132">
        <f t="shared" ref="F361:F372" si="297">D361/100*5</f>
        <v>0.27750000000000002</v>
      </c>
      <c r="G361" s="133">
        <f t="shared" si="284"/>
        <v>5.55</v>
      </c>
      <c r="H361" s="160">
        <f>D361*4*Q361+E361+F361</f>
        <v>24.697499999999998</v>
      </c>
      <c r="I361" s="160">
        <f>D361*3.3*Q361+E361+F361</f>
        <v>20.812499999999996</v>
      </c>
      <c r="J361" s="160">
        <f>D361*3*Q361+E361+F361</f>
        <v>19.147499999999997</v>
      </c>
      <c r="K361" s="162"/>
      <c r="L361" s="168"/>
      <c r="M361" s="168"/>
      <c r="N361" s="162"/>
      <c r="O361" s="176">
        <f>G361*2.2</f>
        <v>12.21</v>
      </c>
      <c r="P361" s="182">
        <f>I361</f>
        <v>20.812499999999996</v>
      </c>
      <c r="Q361" s="106">
        <v>1</v>
      </c>
      <c r="R361" s="107">
        <v>0</v>
      </c>
    </row>
    <row r="362" spans="1:18">
      <c r="A362" s="149" t="s">
        <v>537</v>
      </c>
      <c r="B362" s="108" t="s">
        <v>537</v>
      </c>
      <c r="C362" s="102">
        <v>2.95</v>
      </c>
      <c r="D362" s="103">
        <f t="shared" si="295"/>
        <v>22.125</v>
      </c>
      <c r="E362" s="111">
        <f t="shared" ref="E362:E372" si="298">D362/100*12</f>
        <v>2.6550000000000002</v>
      </c>
      <c r="F362" s="132">
        <f t="shared" si="297"/>
        <v>1.10625</v>
      </c>
      <c r="G362" s="139">
        <f>D362</f>
        <v>22.125</v>
      </c>
      <c r="H362" s="160">
        <f t="shared" ref="H362:H371" si="299">G362*2.5+E362+F362*Q362</f>
        <v>59.073750000000004</v>
      </c>
      <c r="I362" s="160">
        <f t="shared" ref="I362:I371" si="300">G362*2.25+E362+F362*Q362</f>
        <v>53.542500000000004</v>
      </c>
      <c r="J362" s="160">
        <f t="shared" ref="J362:J371" si="301">G362*2+E362+F362*Q362</f>
        <v>48.011250000000004</v>
      </c>
      <c r="K362" s="160">
        <f t="shared" ref="K362:K371" si="302">G362*1.9+E362+F362*Q362</f>
        <v>45.798750000000005</v>
      </c>
      <c r="L362" s="160">
        <f t="shared" ref="L362:L371" si="303">G362*1.8+E362+F362*Q362</f>
        <v>43.586250000000007</v>
      </c>
      <c r="M362" s="160">
        <f t="shared" ref="M362:M371" si="304">G362*1.65+E362+F362*Q362</f>
        <v>40.267500000000005</v>
      </c>
      <c r="N362" s="160"/>
      <c r="O362" s="172">
        <f t="shared" ref="O362:O371" si="305">G362*1.6+E362+F362*Q362</f>
        <v>39.161250000000003</v>
      </c>
      <c r="P362" s="180">
        <f t="shared" ref="P362:P363" si="306">J362</f>
        <v>48.011250000000004</v>
      </c>
      <c r="Q362" s="106">
        <v>1</v>
      </c>
      <c r="R362" s="107">
        <v>0</v>
      </c>
    </row>
    <row r="363" spans="1:18">
      <c r="A363" s="149" t="s">
        <v>538</v>
      </c>
      <c r="B363" s="108" t="s">
        <v>538</v>
      </c>
      <c r="C363" s="102">
        <v>3.91</v>
      </c>
      <c r="D363" s="103">
        <f t="shared" ref="D363" si="307">(C363*7.5)</f>
        <v>29.325000000000003</v>
      </c>
      <c r="E363" s="111">
        <f t="shared" ref="E363" si="308">D363/100*12</f>
        <v>3.5190000000000001</v>
      </c>
      <c r="F363" s="132">
        <f t="shared" ref="F363" si="309">D363/100*5</f>
        <v>1.4662500000000001</v>
      </c>
      <c r="G363" s="139">
        <f>D363</f>
        <v>29.325000000000003</v>
      </c>
      <c r="H363" s="160">
        <f t="shared" ref="H363" si="310">G363*2.5+E363+F363*Q363</f>
        <v>78.297750000000008</v>
      </c>
      <c r="I363" s="160">
        <f t="shared" ref="I363" si="311">G363*2.25+E363+F363*Q363</f>
        <v>70.966500000000011</v>
      </c>
      <c r="J363" s="160">
        <f t="shared" ref="J363" si="312">G363*2+E363+F363*Q363</f>
        <v>63.635250000000006</v>
      </c>
      <c r="K363" s="160">
        <f t="shared" ref="K363" si="313">G363*1.9+E363+F363*Q363</f>
        <v>60.702750000000002</v>
      </c>
      <c r="L363" s="160">
        <f t="shared" ref="L363" si="314">G363*1.8+E363+F363*Q363</f>
        <v>57.770250000000004</v>
      </c>
      <c r="M363" s="160">
        <f t="shared" ref="M363" si="315">G363*1.65+E363+F363*Q363</f>
        <v>53.371500000000005</v>
      </c>
      <c r="N363" s="160"/>
      <c r="O363" s="172">
        <f t="shared" ref="O363" si="316">G363*1.6+E363+F363*Q363</f>
        <v>51.905250000000009</v>
      </c>
      <c r="P363" s="180">
        <f t="shared" si="306"/>
        <v>63.635250000000006</v>
      </c>
      <c r="Q363" s="106">
        <v>1</v>
      </c>
      <c r="R363" s="107">
        <v>0</v>
      </c>
    </row>
    <row r="364" spans="1:18">
      <c r="A364" s="149" t="s">
        <v>547</v>
      </c>
      <c r="B364" s="108" t="s">
        <v>547</v>
      </c>
      <c r="C364" s="102">
        <v>3.49</v>
      </c>
      <c r="D364" s="103">
        <f t="shared" si="295"/>
        <v>26.175000000000001</v>
      </c>
      <c r="E364" s="111">
        <f t="shared" si="298"/>
        <v>3.141</v>
      </c>
      <c r="F364" s="132">
        <f t="shared" si="297"/>
        <v>1.3087499999999999</v>
      </c>
      <c r="G364" s="139">
        <f>D364</f>
        <v>26.175000000000001</v>
      </c>
      <c r="H364" s="160">
        <f t="shared" si="299"/>
        <v>69.887250000000009</v>
      </c>
      <c r="I364" s="160">
        <f t="shared" si="300"/>
        <v>63.343500000000006</v>
      </c>
      <c r="J364" s="160">
        <f t="shared" si="301"/>
        <v>56.799750000000003</v>
      </c>
      <c r="K364" s="160">
        <f t="shared" si="302"/>
        <v>54.182249999999996</v>
      </c>
      <c r="L364" s="160">
        <f t="shared" si="303"/>
        <v>51.564750000000004</v>
      </c>
      <c r="M364" s="160">
        <f t="shared" si="304"/>
        <v>47.638499999999993</v>
      </c>
      <c r="N364" s="160"/>
      <c r="O364" s="172">
        <f t="shared" si="305"/>
        <v>46.329750000000004</v>
      </c>
      <c r="P364" s="180">
        <f t="shared" ref="P364:P372" si="317">J364</f>
        <v>56.799750000000003</v>
      </c>
      <c r="Q364" s="106">
        <v>1</v>
      </c>
      <c r="R364" s="107">
        <v>0</v>
      </c>
    </row>
    <row r="365" spans="1:18">
      <c r="A365" s="149" t="s">
        <v>539</v>
      </c>
      <c r="B365" s="108" t="s">
        <v>539</v>
      </c>
      <c r="C365" s="102">
        <v>4.04</v>
      </c>
      <c r="D365" s="103">
        <f t="shared" si="295"/>
        <v>30.3</v>
      </c>
      <c r="E365" s="111">
        <f t="shared" si="298"/>
        <v>3.6360000000000001</v>
      </c>
      <c r="F365" s="132">
        <f t="shared" si="297"/>
        <v>1.5149999999999999</v>
      </c>
      <c r="G365" s="139">
        <f t="shared" ref="G365:G372" si="318">D365</f>
        <v>30.3</v>
      </c>
      <c r="H365" s="160">
        <f t="shared" si="299"/>
        <v>80.900999999999996</v>
      </c>
      <c r="I365" s="160">
        <f t="shared" si="300"/>
        <v>73.325999999999993</v>
      </c>
      <c r="J365" s="160">
        <f t="shared" si="301"/>
        <v>65.751000000000005</v>
      </c>
      <c r="K365" s="160">
        <f t="shared" si="302"/>
        <v>62.721000000000004</v>
      </c>
      <c r="L365" s="160">
        <f t="shared" si="303"/>
        <v>59.691000000000003</v>
      </c>
      <c r="M365" s="160">
        <f t="shared" si="304"/>
        <v>55.146000000000001</v>
      </c>
      <c r="N365" s="160"/>
      <c r="O365" s="172">
        <f t="shared" si="305"/>
        <v>53.631000000000007</v>
      </c>
      <c r="P365" s="180">
        <f t="shared" si="317"/>
        <v>65.751000000000005</v>
      </c>
      <c r="Q365" s="106">
        <v>1</v>
      </c>
      <c r="R365" s="107">
        <v>0</v>
      </c>
    </row>
    <row r="366" spans="1:18">
      <c r="A366" s="149" t="s">
        <v>540</v>
      </c>
      <c r="B366" s="108" t="s">
        <v>540</v>
      </c>
      <c r="C366" s="102">
        <v>4.0199999999999996</v>
      </c>
      <c r="D366" s="103">
        <f t="shared" si="295"/>
        <v>30.15</v>
      </c>
      <c r="E366" s="111">
        <f t="shared" si="298"/>
        <v>3.6179999999999999</v>
      </c>
      <c r="F366" s="132">
        <f t="shared" si="297"/>
        <v>1.5074999999999998</v>
      </c>
      <c r="G366" s="139">
        <f t="shared" si="318"/>
        <v>30.15</v>
      </c>
      <c r="H366" s="160">
        <f t="shared" si="299"/>
        <v>80.500499999999988</v>
      </c>
      <c r="I366" s="160">
        <f t="shared" si="300"/>
        <v>72.96299999999998</v>
      </c>
      <c r="J366" s="160">
        <f t="shared" si="301"/>
        <v>65.4255</v>
      </c>
      <c r="K366" s="160">
        <f t="shared" si="302"/>
        <v>62.410499999999999</v>
      </c>
      <c r="L366" s="160">
        <f t="shared" si="303"/>
        <v>59.395499999999998</v>
      </c>
      <c r="M366" s="160">
        <f t="shared" si="304"/>
        <v>54.872999999999998</v>
      </c>
      <c r="N366" s="160"/>
      <c r="O366" s="172">
        <f t="shared" si="305"/>
        <v>53.365500000000004</v>
      </c>
      <c r="P366" s="180">
        <f t="shared" si="317"/>
        <v>65.4255</v>
      </c>
      <c r="Q366" s="106">
        <v>1</v>
      </c>
      <c r="R366" s="107">
        <v>0</v>
      </c>
    </row>
    <row r="367" spans="1:18">
      <c r="A367" s="149" t="s">
        <v>541</v>
      </c>
      <c r="B367" s="108" t="s">
        <v>541</v>
      </c>
      <c r="C367" s="102">
        <v>4.22</v>
      </c>
      <c r="D367" s="103">
        <f t="shared" si="295"/>
        <v>31.65</v>
      </c>
      <c r="E367" s="111">
        <f t="shared" si="298"/>
        <v>3.798</v>
      </c>
      <c r="F367" s="132">
        <f t="shared" si="297"/>
        <v>1.5825</v>
      </c>
      <c r="G367" s="139">
        <f t="shared" si="318"/>
        <v>31.65</v>
      </c>
      <c r="H367" s="160">
        <f t="shared" si="299"/>
        <v>84.505499999999998</v>
      </c>
      <c r="I367" s="160">
        <f t="shared" si="300"/>
        <v>76.592999999999989</v>
      </c>
      <c r="J367" s="160">
        <f t="shared" si="301"/>
        <v>68.680499999999995</v>
      </c>
      <c r="K367" s="160">
        <f t="shared" si="302"/>
        <v>65.515500000000003</v>
      </c>
      <c r="L367" s="160">
        <f t="shared" si="303"/>
        <v>62.350500000000004</v>
      </c>
      <c r="M367" s="160">
        <f t="shared" si="304"/>
        <v>57.603000000000002</v>
      </c>
      <c r="N367" s="160"/>
      <c r="O367" s="172">
        <f t="shared" si="305"/>
        <v>56.020500000000006</v>
      </c>
      <c r="P367" s="180">
        <f t="shared" si="317"/>
        <v>68.680499999999995</v>
      </c>
      <c r="Q367" s="106">
        <v>1</v>
      </c>
      <c r="R367" s="107">
        <v>0</v>
      </c>
    </row>
    <row r="368" spans="1:18">
      <c r="A368" s="149" t="s">
        <v>542</v>
      </c>
      <c r="B368" s="108" t="s">
        <v>542</v>
      </c>
      <c r="C368" s="102">
        <v>4.0599999999999996</v>
      </c>
      <c r="D368" s="103">
        <f t="shared" si="295"/>
        <v>30.449999999999996</v>
      </c>
      <c r="E368" s="111">
        <f t="shared" si="298"/>
        <v>3.653999999999999</v>
      </c>
      <c r="F368" s="132">
        <f t="shared" si="297"/>
        <v>1.5224999999999997</v>
      </c>
      <c r="G368" s="139">
        <f t="shared" si="318"/>
        <v>30.449999999999996</v>
      </c>
      <c r="H368" s="160">
        <f t="shared" si="299"/>
        <v>81.301499999999976</v>
      </c>
      <c r="I368" s="160">
        <f t="shared" si="300"/>
        <v>73.688999999999979</v>
      </c>
      <c r="J368" s="160">
        <f t="shared" si="301"/>
        <v>66.076499999999982</v>
      </c>
      <c r="K368" s="160">
        <f t="shared" si="302"/>
        <v>63.031499999999987</v>
      </c>
      <c r="L368" s="160">
        <f t="shared" si="303"/>
        <v>59.986499999999992</v>
      </c>
      <c r="M368" s="160">
        <f t="shared" si="304"/>
        <v>55.41899999999999</v>
      </c>
      <c r="N368" s="160"/>
      <c r="O368" s="172">
        <f t="shared" si="305"/>
        <v>53.896499999999996</v>
      </c>
      <c r="P368" s="180">
        <f t="shared" si="317"/>
        <v>66.076499999999982</v>
      </c>
      <c r="Q368" s="106">
        <v>1</v>
      </c>
      <c r="R368" s="107">
        <v>0</v>
      </c>
    </row>
    <row r="369" spans="1:18">
      <c r="A369" s="149" t="s">
        <v>543</v>
      </c>
      <c r="B369" s="108" t="s">
        <v>543</v>
      </c>
      <c r="C369" s="102">
        <v>4.53</v>
      </c>
      <c r="D369" s="103">
        <f t="shared" si="295"/>
        <v>33.975000000000001</v>
      </c>
      <c r="E369" s="111">
        <f t="shared" si="298"/>
        <v>4.077</v>
      </c>
      <c r="F369" s="132">
        <f t="shared" si="297"/>
        <v>1.69875</v>
      </c>
      <c r="G369" s="139">
        <f t="shared" si="318"/>
        <v>33.975000000000001</v>
      </c>
      <c r="H369" s="160">
        <f t="shared" si="299"/>
        <v>90.713250000000002</v>
      </c>
      <c r="I369" s="160">
        <f t="shared" si="300"/>
        <v>82.219500000000011</v>
      </c>
      <c r="J369" s="160">
        <f t="shared" si="301"/>
        <v>73.725750000000005</v>
      </c>
      <c r="K369" s="160">
        <f t="shared" si="302"/>
        <v>70.328249999999997</v>
      </c>
      <c r="L369" s="160">
        <f t="shared" si="303"/>
        <v>66.930750000000003</v>
      </c>
      <c r="M369" s="160">
        <f t="shared" si="304"/>
        <v>61.834499999999991</v>
      </c>
      <c r="N369" s="160"/>
      <c r="O369" s="172">
        <f t="shared" si="305"/>
        <v>60.135750000000002</v>
      </c>
      <c r="P369" s="180">
        <f t="shared" si="317"/>
        <v>73.725750000000005</v>
      </c>
      <c r="Q369" s="106">
        <v>1</v>
      </c>
      <c r="R369" s="107">
        <v>0</v>
      </c>
    </row>
    <row r="370" spans="1:18">
      <c r="A370" s="149" t="s">
        <v>544</v>
      </c>
      <c r="B370" s="108" t="s">
        <v>544</v>
      </c>
      <c r="C370" s="102">
        <v>3.62</v>
      </c>
      <c r="D370" s="103">
        <f t="shared" si="295"/>
        <v>27.150000000000002</v>
      </c>
      <c r="E370" s="111">
        <f t="shared" si="298"/>
        <v>3.258</v>
      </c>
      <c r="F370" s="132">
        <f t="shared" si="297"/>
        <v>1.3575000000000002</v>
      </c>
      <c r="G370" s="139">
        <f t="shared" si="318"/>
        <v>27.150000000000002</v>
      </c>
      <c r="H370" s="160">
        <f t="shared" si="299"/>
        <v>72.490499999999997</v>
      </c>
      <c r="I370" s="160">
        <f t="shared" si="300"/>
        <v>65.703000000000003</v>
      </c>
      <c r="J370" s="160">
        <f t="shared" si="301"/>
        <v>58.915500000000009</v>
      </c>
      <c r="K370" s="160">
        <f t="shared" si="302"/>
        <v>56.200500000000005</v>
      </c>
      <c r="L370" s="160">
        <f t="shared" si="303"/>
        <v>53.485500000000009</v>
      </c>
      <c r="M370" s="160">
        <f t="shared" si="304"/>
        <v>49.413000000000004</v>
      </c>
      <c r="N370" s="160"/>
      <c r="O370" s="172">
        <f t="shared" si="305"/>
        <v>48.055500000000009</v>
      </c>
      <c r="P370" s="180">
        <f t="shared" si="317"/>
        <v>58.915500000000009</v>
      </c>
      <c r="Q370" s="106">
        <v>1</v>
      </c>
      <c r="R370" s="107">
        <v>0</v>
      </c>
    </row>
    <row r="371" spans="1:18">
      <c r="A371" s="149" t="s">
        <v>545</v>
      </c>
      <c r="B371" s="108" t="s">
        <v>545</v>
      </c>
      <c r="C371" s="102">
        <v>4.09</v>
      </c>
      <c r="D371" s="103">
        <f t="shared" si="295"/>
        <v>30.674999999999997</v>
      </c>
      <c r="E371" s="111">
        <f t="shared" si="298"/>
        <v>3.6809999999999996</v>
      </c>
      <c r="F371" s="132">
        <f t="shared" si="297"/>
        <v>1.5337499999999999</v>
      </c>
      <c r="G371" s="139">
        <f t="shared" si="318"/>
        <v>30.674999999999997</v>
      </c>
      <c r="H371" s="160">
        <f t="shared" si="299"/>
        <v>81.902249999999995</v>
      </c>
      <c r="I371" s="160">
        <f t="shared" si="300"/>
        <v>74.233499999999992</v>
      </c>
      <c r="J371" s="160">
        <f t="shared" si="301"/>
        <v>66.564749999999989</v>
      </c>
      <c r="K371" s="160">
        <f t="shared" si="302"/>
        <v>63.497249999999987</v>
      </c>
      <c r="L371" s="160">
        <f t="shared" si="303"/>
        <v>60.429749999999991</v>
      </c>
      <c r="M371" s="160">
        <f t="shared" si="304"/>
        <v>55.828499999999991</v>
      </c>
      <c r="N371" s="160"/>
      <c r="O371" s="172">
        <f t="shared" si="305"/>
        <v>54.294749999999993</v>
      </c>
      <c r="P371" s="180">
        <f t="shared" si="317"/>
        <v>66.564749999999989</v>
      </c>
      <c r="Q371" s="106">
        <v>1</v>
      </c>
      <c r="R371" s="107">
        <v>0</v>
      </c>
    </row>
    <row r="372" spans="1:18">
      <c r="A372" s="149" t="s">
        <v>546</v>
      </c>
      <c r="B372" s="137" t="s">
        <v>546</v>
      </c>
      <c r="C372" s="102">
        <v>4.84</v>
      </c>
      <c r="D372" s="103">
        <f t="shared" si="295"/>
        <v>36.299999999999997</v>
      </c>
      <c r="E372" s="111">
        <f t="shared" si="298"/>
        <v>4.3559999999999999</v>
      </c>
      <c r="F372" s="132">
        <f t="shared" si="297"/>
        <v>1.8149999999999999</v>
      </c>
      <c r="G372" s="139">
        <f t="shared" si="318"/>
        <v>36.299999999999997</v>
      </c>
      <c r="H372" s="160">
        <f>G372*2.5+E372+F372*Q372</f>
        <v>96.920999999999992</v>
      </c>
      <c r="I372" s="160">
        <f>G372*2.25+E372+F372*Q372</f>
        <v>87.845999999999989</v>
      </c>
      <c r="J372" s="160">
        <f>G372*2+E372+F372*Q372</f>
        <v>78.770999999999987</v>
      </c>
      <c r="K372" s="160">
        <f>G372*1.9+E372+F372*Q372</f>
        <v>75.140999999999977</v>
      </c>
      <c r="L372" s="160">
        <f>G372*1.8+E372+F372*Q372</f>
        <v>71.510999999999996</v>
      </c>
      <c r="M372" s="160">
        <f>G372*1.65+E372+F372*Q372</f>
        <v>66.065999999999988</v>
      </c>
      <c r="N372" s="160"/>
      <c r="O372" s="172">
        <f>G372*1.6+E372+F372*Q372</f>
        <v>64.251000000000005</v>
      </c>
      <c r="P372" s="180">
        <f t="shared" si="317"/>
        <v>78.770999999999987</v>
      </c>
      <c r="Q372" s="106">
        <v>1</v>
      </c>
      <c r="R372" s="107">
        <v>0</v>
      </c>
    </row>
    <row r="373" spans="1:18">
      <c r="A373" s="155" t="s">
        <v>548</v>
      </c>
      <c r="B373" s="143" t="s">
        <v>548</v>
      </c>
      <c r="C373" s="141">
        <v>1.77</v>
      </c>
      <c r="D373" s="104">
        <f>(C373*7.5)</f>
        <v>13.275</v>
      </c>
      <c r="E373" s="104">
        <f>D373/100*15</f>
        <v>1.9912500000000002</v>
      </c>
      <c r="F373" s="132">
        <f t="shared" ref="F373:F390" si="319">D373/100*10</f>
        <v>1.3275000000000001</v>
      </c>
      <c r="G373" s="133">
        <f>D373</f>
        <v>13.275</v>
      </c>
      <c r="H373" s="163">
        <f>G373*2.05+E373+F373</f>
        <v>30.532499999999999</v>
      </c>
      <c r="I373" s="163">
        <f>G373*1.9</f>
        <v>25.2225</v>
      </c>
      <c r="J373" s="163"/>
      <c r="K373" s="166"/>
      <c r="L373" s="163"/>
      <c r="M373" s="163"/>
      <c r="N373" s="169"/>
      <c r="O373" s="177">
        <f>G373*1.7</f>
        <v>22.567499999999999</v>
      </c>
      <c r="P373" s="183"/>
      <c r="Q373" s="142"/>
      <c r="R373" s="116">
        <v>0</v>
      </c>
    </row>
    <row r="374" spans="1:18">
      <c r="A374" s="155" t="s">
        <v>549</v>
      </c>
      <c r="B374" s="143" t="s">
        <v>550</v>
      </c>
      <c r="C374" s="141">
        <v>1.77</v>
      </c>
      <c r="D374" s="104">
        <f>(C374*7.5)</f>
        <v>13.275</v>
      </c>
      <c r="E374" s="104">
        <f t="shared" ref="E374:E390" si="320">D374/100*15</f>
        <v>1.9912500000000002</v>
      </c>
      <c r="F374" s="132">
        <f t="shared" si="319"/>
        <v>1.3275000000000001</v>
      </c>
      <c r="G374" s="133">
        <f t="shared" ref="G374:G390" si="321">D374</f>
        <v>13.275</v>
      </c>
      <c r="H374" s="163">
        <f t="shared" ref="H374:H381" si="322">G374*2.05+E374+F374</f>
        <v>30.532499999999999</v>
      </c>
      <c r="I374" s="163">
        <f t="shared" ref="I374:I381" si="323">G374*1.9</f>
        <v>25.2225</v>
      </c>
      <c r="J374" s="163"/>
      <c r="K374" s="166"/>
      <c r="L374" s="163"/>
      <c r="M374" s="163"/>
      <c r="N374" s="169"/>
      <c r="O374" s="177">
        <f t="shared" ref="O374:O381" si="324">G374*1.7</f>
        <v>22.567499999999999</v>
      </c>
      <c r="P374" s="183"/>
      <c r="Q374" s="142"/>
      <c r="R374" s="116">
        <v>0</v>
      </c>
    </row>
    <row r="375" spans="1:18">
      <c r="A375" s="155" t="s">
        <v>551</v>
      </c>
      <c r="B375" s="143" t="s">
        <v>552</v>
      </c>
      <c r="C375" s="141">
        <v>1.77</v>
      </c>
      <c r="D375" s="104">
        <f t="shared" ref="D375:D390" si="325">(C375*7.5)</f>
        <v>13.275</v>
      </c>
      <c r="E375" s="104">
        <f t="shared" si="320"/>
        <v>1.9912500000000002</v>
      </c>
      <c r="F375" s="132">
        <f t="shared" si="319"/>
        <v>1.3275000000000001</v>
      </c>
      <c r="G375" s="133">
        <f t="shared" si="321"/>
        <v>13.275</v>
      </c>
      <c r="H375" s="163">
        <f t="shared" si="322"/>
        <v>30.532499999999999</v>
      </c>
      <c r="I375" s="163">
        <f t="shared" si="323"/>
        <v>25.2225</v>
      </c>
      <c r="J375" s="163"/>
      <c r="K375" s="166"/>
      <c r="L375" s="163"/>
      <c r="M375" s="163"/>
      <c r="N375" s="169"/>
      <c r="O375" s="177">
        <f t="shared" si="324"/>
        <v>22.567499999999999</v>
      </c>
      <c r="P375" s="183"/>
      <c r="Q375" s="142"/>
      <c r="R375" s="116">
        <v>0</v>
      </c>
    </row>
    <row r="376" spans="1:18">
      <c r="A376" s="155" t="s">
        <v>553</v>
      </c>
      <c r="B376" s="143" t="s">
        <v>554</v>
      </c>
      <c r="C376" s="141">
        <v>1.77</v>
      </c>
      <c r="D376" s="104">
        <f t="shared" si="325"/>
        <v>13.275</v>
      </c>
      <c r="E376" s="104">
        <f t="shared" si="320"/>
        <v>1.9912500000000002</v>
      </c>
      <c r="F376" s="132">
        <f t="shared" si="319"/>
        <v>1.3275000000000001</v>
      </c>
      <c r="G376" s="133">
        <f t="shared" si="321"/>
        <v>13.275</v>
      </c>
      <c r="H376" s="163">
        <f t="shared" si="322"/>
        <v>30.532499999999999</v>
      </c>
      <c r="I376" s="163">
        <f t="shared" si="323"/>
        <v>25.2225</v>
      </c>
      <c r="J376" s="163"/>
      <c r="K376" s="166"/>
      <c r="L376" s="163"/>
      <c r="M376" s="163"/>
      <c r="N376" s="169"/>
      <c r="O376" s="177">
        <f t="shared" si="324"/>
        <v>22.567499999999999</v>
      </c>
      <c r="P376" s="183"/>
      <c r="Q376" s="142"/>
      <c r="R376" s="116">
        <v>0</v>
      </c>
    </row>
    <row r="377" spans="1:18">
      <c r="A377" s="155" t="s">
        <v>555</v>
      </c>
      <c r="B377" s="143" t="s">
        <v>556</v>
      </c>
      <c r="C377" s="141">
        <v>1.77</v>
      </c>
      <c r="D377" s="104">
        <f t="shared" si="325"/>
        <v>13.275</v>
      </c>
      <c r="E377" s="104">
        <f t="shared" si="320"/>
        <v>1.9912500000000002</v>
      </c>
      <c r="F377" s="132">
        <f t="shared" si="319"/>
        <v>1.3275000000000001</v>
      </c>
      <c r="G377" s="133">
        <f t="shared" si="321"/>
        <v>13.275</v>
      </c>
      <c r="H377" s="163">
        <f t="shared" si="322"/>
        <v>30.532499999999999</v>
      </c>
      <c r="I377" s="163">
        <f t="shared" si="323"/>
        <v>25.2225</v>
      </c>
      <c r="J377" s="163"/>
      <c r="K377" s="166"/>
      <c r="L377" s="163"/>
      <c r="M377" s="163"/>
      <c r="N377" s="169"/>
      <c r="O377" s="177">
        <f t="shared" si="324"/>
        <v>22.567499999999999</v>
      </c>
      <c r="P377" s="183"/>
      <c r="Q377" s="142"/>
      <c r="R377" s="116">
        <v>0</v>
      </c>
    </row>
    <row r="378" spans="1:18">
      <c r="A378" s="155" t="s">
        <v>557</v>
      </c>
      <c r="B378" s="143" t="s">
        <v>558</v>
      </c>
      <c r="C378" s="141">
        <v>1.77</v>
      </c>
      <c r="D378" s="104">
        <f t="shared" si="325"/>
        <v>13.275</v>
      </c>
      <c r="E378" s="104">
        <f t="shared" si="320"/>
        <v>1.9912500000000002</v>
      </c>
      <c r="F378" s="132">
        <f t="shared" si="319"/>
        <v>1.3275000000000001</v>
      </c>
      <c r="G378" s="133">
        <f t="shared" si="321"/>
        <v>13.275</v>
      </c>
      <c r="H378" s="163">
        <f t="shared" si="322"/>
        <v>30.532499999999999</v>
      </c>
      <c r="I378" s="163">
        <f t="shared" si="323"/>
        <v>25.2225</v>
      </c>
      <c r="J378" s="163"/>
      <c r="K378" s="166"/>
      <c r="L378" s="163"/>
      <c r="M378" s="163"/>
      <c r="N378" s="169"/>
      <c r="O378" s="177">
        <f t="shared" si="324"/>
        <v>22.567499999999999</v>
      </c>
      <c r="P378" s="183"/>
      <c r="Q378" s="142"/>
      <c r="R378" s="116">
        <v>0</v>
      </c>
    </row>
    <row r="379" spans="1:18">
      <c r="A379" s="155" t="s">
        <v>559</v>
      </c>
      <c r="B379" s="143" t="s">
        <v>560</v>
      </c>
      <c r="C379" s="141">
        <v>1.77</v>
      </c>
      <c r="D379" s="104">
        <f t="shared" si="325"/>
        <v>13.275</v>
      </c>
      <c r="E379" s="104">
        <f t="shared" si="320"/>
        <v>1.9912500000000002</v>
      </c>
      <c r="F379" s="132">
        <f t="shared" si="319"/>
        <v>1.3275000000000001</v>
      </c>
      <c r="G379" s="133">
        <f t="shared" si="321"/>
        <v>13.275</v>
      </c>
      <c r="H379" s="163">
        <f t="shared" si="322"/>
        <v>30.532499999999999</v>
      </c>
      <c r="I379" s="163">
        <f t="shared" si="323"/>
        <v>25.2225</v>
      </c>
      <c r="J379" s="163"/>
      <c r="K379" s="166"/>
      <c r="L379" s="163"/>
      <c r="M379" s="163"/>
      <c r="N379" s="169"/>
      <c r="O379" s="177">
        <f t="shared" si="324"/>
        <v>22.567499999999999</v>
      </c>
      <c r="P379" s="183"/>
      <c r="Q379" s="142"/>
      <c r="R379" s="116">
        <v>0</v>
      </c>
    </row>
    <row r="380" spans="1:18">
      <c r="A380" s="156" t="s">
        <v>561</v>
      </c>
      <c r="B380" s="144" t="s">
        <v>562</v>
      </c>
      <c r="C380" s="141">
        <v>1.77</v>
      </c>
      <c r="D380" s="104">
        <f t="shared" si="325"/>
        <v>13.275</v>
      </c>
      <c r="E380" s="104">
        <f t="shared" si="320"/>
        <v>1.9912500000000002</v>
      </c>
      <c r="F380" s="132">
        <f t="shared" si="319"/>
        <v>1.3275000000000001</v>
      </c>
      <c r="G380" s="133">
        <f t="shared" si="321"/>
        <v>13.275</v>
      </c>
      <c r="H380" s="163">
        <f t="shared" si="322"/>
        <v>30.532499999999999</v>
      </c>
      <c r="I380" s="163">
        <f t="shared" si="323"/>
        <v>25.2225</v>
      </c>
      <c r="J380" s="163"/>
      <c r="K380" s="166"/>
      <c r="L380" s="163"/>
      <c r="M380" s="163"/>
      <c r="N380" s="169"/>
      <c r="O380" s="177">
        <f t="shared" si="324"/>
        <v>22.567499999999999</v>
      </c>
      <c r="P380" s="183"/>
      <c r="Q380" s="142"/>
      <c r="R380" s="116">
        <v>0</v>
      </c>
    </row>
    <row r="381" spans="1:18">
      <c r="A381" s="156" t="s">
        <v>563</v>
      </c>
      <c r="B381" s="144" t="s">
        <v>564</v>
      </c>
      <c r="C381" s="141">
        <v>1.77</v>
      </c>
      <c r="D381" s="104">
        <f t="shared" si="325"/>
        <v>13.275</v>
      </c>
      <c r="E381" s="104">
        <f t="shared" si="320"/>
        <v>1.9912500000000002</v>
      </c>
      <c r="F381" s="132">
        <f t="shared" si="319"/>
        <v>1.3275000000000001</v>
      </c>
      <c r="G381" s="133">
        <f t="shared" si="321"/>
        <v>13.275</v>
      </c>
      <c r="H381" s="163">
        <f t="shared" si="322"/>
        <v>30.532499999999999</v>
      </c>
      <c r="I381" s="163">
        <f t="shared" si="323"/>
        <v>25.2225</v>
      </c>
      <c r="J381" s="163"/>
      <c r="K381" s="166"/>
      <c r="L381" s="163"/>
      <c r="M381" s="163"/>
      <c r="N381" s="169"/>
      <c r="O381" s="177">
        <f t="shared" si="324"/>
        <v>22.567499999999999</v>
      </c>
      <c r="P381" s="183"/>
      <c r="Q381" s="142"/>
      <c r="R381" s="116">
        <v>0</v>
      </c>
    </row>
    <row r="382" spans="1:18">
      <c r="A382" s="155" t="s">
        <v>565</v>
      </c>
      <c r="B382" s="143" t="s">
        <v>565</v>
      </c>
      <c r="C382" s="52">
        <v>0.93605399999999994</v>
      </c>
      <c r="D382" s="104">
        <f t="shared" si="325"/>
        <v>7.0204049999999993</v>
      </c>
      <c r="E382" s="104">
        <f t="shared" si="320"/>
        <v>1.0530607499999998</v>
      </c>
      <c r="F382" s="132">
        <f t="shared" si="319"/>
        <v>0.70204049999999985</v>
      </c>
      <c r="G382" s="133">
        <f t="shared" si="321"/>
        <v>7.0204049999999993</v>
      </c>
      <c r="H382" s="163">
        <f>G382*2.55+E382+F382</f>
        <v>19.657133999999996</v>
      </c>
      <c r="I382" s="163">
        <f>G382*2.3</f>
        <v>16.146931499999997</v>
      </c>
      <c r="J382" s="163"/>
      <c r="K382" s="166"/>
      <c r="L382" s="163"/>
      <c r="M382" s="163"/>
      <c r="N382" s="169"/>
      <c r="O382" s="177">
        <f>G382*2</f>
        <v>14.040809999999999</v>
      </c>
      <c r="P382" s="183"/>
      <c r="Q382" s="142"/>
      <c r="R382" s="116">
        <v>0</v>
      </c>
    </row>
    <row r="383" spans="1:18">
      <c r="A383" s="155" t="s">
        <v>566</v>
      </c>
      <c r="B383" s="143" t="s">
        <v>567</v>
      </c>
      <c r="C383" s="52">
        <v>0.93605399999999994</v>
      </c>
      <c r="D383" s="104">
        <f t="shared" si="325"/>
        <v>7.0204049999999993</v>
      </c>
      <c r="E383" s="104">
        <f t="shared" si="320"/>
        <v>1.0530607499999998</v>
      </c>
      <c r="F383" s="132">
        <f t="shared" si="319"/>
        <v>0.70204049999999985</v>
      </c>
      <c r="G383" s="133">
        <f t="shared" si="321"/>
        <v>7.0204049999999993</v>
      </c>
      <c r="H383" s="163">
        <f t="shared" ref="H383:H390" si="326">G383*2.55+E383+F383</f>
        <v>19.657133999999996</v>
      </c>
      <c r="I383" s="163">
        <f t="shared" ref="I383:I390" si="327">G383*2.3</f>
        <v>16.146931499999997</v>
      </c>
      <c r="J383" s="163"/>
      <c r="K383" s="166"/>
      <c r="L383" s="163"/>
      <c r="M383" s="163"/>
      <c r="N383" s="169"/>
      <c r="O383" s="177">
        <f t="shared" ref="O383:O390" si="328">G383*2</f>
        <v>14.040809999999999</v>
      </c>
      <c r="P383" s="183"/>
      <c r="Q383" s="142"/>
      <c r="R383" s="116">
        <v>0</v>
      </c>
    </row>
    <row r="384" spans="1:18">
      <c r="A384" s="155" t="s">
        <v>568</v>
      </c>
      <c r="B384" s="143" t="s">
        <v>569</v>
      </c>
      <c r="C384" s="52">
        <v>0.93605399999999994</v>
      </c>
      <c r="D384" s="104">
        <f t="shared" si="325"/>
        <v>7.0204049999999993</v>
      </c>
      <c r="E384" s="104">
        <f t="shared" si="320"/>
        <v>1.0530607499999998</v>
      </c>
      <c r="F384" s="132">
        <f t="shared" si="319"/>
        <v>0.70204049999999985</v>
      </c>
      <c r="G384" s="133">
        <f t="shared" si="321"/>
        <v>7.0204049999999993</v>
      </c>
      <c r="H384" s="163">
        <f t="shared" si="326"/>
        <v>19.657133999999996</v>
      </c>
      <c r="I384" s="163">
        <f t="shared" si="327"/>
        <v>16.146931499999997</v>
      </c>
      <c r="J384" s="163"/>
      <c r="K384" s="166"/>
      <c r="L384" s="163"/>
      <c r="M384" s="163"/>
      <c r="N384" s="169"/>
      <c r="O384" s="177">
        <f t="shared" si="328"/>
        <v>14.040809999999999</v>
      </c>
      <c r="P384" s="183"/>
      <c r="Q384" s="142"/>
      <c r="R384" s="116">
        <v>0</v>
      </c>
    </row>
    <row r="385" spans="1:18">
      <c r="A385" s="155" t="s">
        <v>570</v>
      </c>
      <c r="B385" s="143" t="s">
        <v>571</v>
      </c>
      <c r="C385" s="52">
        <v>0.93605399999999994</v>
      </c>
      <c r="D385" s="104">
        <f t="shared" si="325"/>
        <v>7.0204049999999993</v>
      </c>
      <c r="E385" s="104">
        <f t="shared" si="320"/>
        <v>1.0530607499999998</v>
      </c>
      <c r="F385" s="132">
        <f t="shared" si="319"/>
        <v>0.70204049999999985</v>
      </c>
      <c r="G385" s="133">
        <f t="shared" si="321"/>
        <v>7.0204049999999993</v>
      </c>
      <c r="H385" s="163">
        <f t="shared" si="326"/>
        <v>19.657133999999996</v>
      </c>
      <c r="I385" s="163">
        <f t="shared" si="327"/>
        <v>16.146931499999997</v>
      </c>
      <c r="J385" s="163"/>
      <c r="K385" s="166"/>
      <c r="L385" s="163"/>
      <c r="M385" s="163"/>
      <c r="N385" s="169"/>
      <c r="O385" s="177">
        <f t="shared" si="328"/>
        <v>14.040809999999999</v>
      </c>
      <c r="P385" s="183"/>
      <c r="Q385" s="142"/>
      <c r="R385" s="116">
        <v>0</v>
      </c>
    </row>
    <row r="386" spans="1:18">
      <c r="A386" s="155" t="s">
        <v>572</v>
      </c>
      <c r="B386" s="143" t="s">
        <v>573</v>
      </c>
      <c r="C386" s="52">
        <v>0.93605399999999994</v>
      </c>
      <c r="D386" s="104">
        <f t="shared" si="325"/>
        <v>7.0204049999999993</v>
      </c>
      <c r="E386" s="104">
        <f t="shared" si="320"/>
        <v>1.0530607499999998</v>
      </c>
      <c r="F386" s="132">
        <f t="shared" si="319"/>
        <v>0.70204049999999985</v>
      </c>
      <c r="G386" s="133">
        <f t="shared" si="321"/>
        <v>7.0204049999999993</v>
      </c>
      <c r="H386" s="163">
        <f t="shared" si="326"/>
        <v>19.657133999999996</v>
      </c>
      <c r="I386" s="163">
        <f t="shared" si="327"/>
        <v>16.146931499999997</v>
      </c>
      <c r="J386" s="163"/>
      <c r="K386" s="166"/>
      <c r="L386" s="163"/>
      <c r="M386" s="163"/>
      <c r="N386" s="169"/>
      <c r="O386" s="177">
        <f t="shared" si="328"/>
        <v>14.040809999999999</v>
      </c>
      <c r="P386" s="183"/>
      <c r="Q386" s="142"/>
      <c r="R386" s="116">
        <v>0</v>
      </c>
    </row>
    <row r="387" spans="1:18">
      <c r="A387" s="155" t="s">
        <v>574</v>
      </c>
      <c r="B387" s="143" t="s">
        <v>575</v>
      </c>
      <c r="C387" s="52">
        <v>0.93605399999999994</v>
      </c>
      <c r="D387" s="104">
        <f t="shared" si="325"/>
        <v>7.0204049999999993</v>
      </c>
      <c r="E387" s="104">
        <f t="shared" si="320"/>
        <v>1.0530607499999998</v>
      </c>
      <c r="F387" s="132">
        <f t="shared" si="319"/>
        <v>0.70204049999999985</v>
      </c>
      <c r="G387" s="133">
        <f t="shared" si="321"/>
        <v>7.0204049999999993</v>
      </c>
      <c r="H387" s="163">
        <f t="shared" si="326"/>
        <v>19.657133999999996</v>
      </c>
      <c r="I387" s="163">
        <f t="shared" si="327"/>
        <v>16.146931499999997</v>
      </c>
      <c r="J387" s="163"/>
      <c r="K387" s="166"/>
      <c r="L387" s="163"/>
      <c r="M387" s="163"/>
      <c r="N387" s="169"/>
      <c r="O387" s="177">
        <f t="shared" si="328"/>
        <v>14.040809999999999</v>
      </c>
      <c r="P387" s="183"/>
      <c r="Q387" s="142"/>
      <c r="R387" s="116">
        <v>0</v>
      </c>
    </row>
    <row r="388" spans="1:18">
      <c r="A388" s="155" t="s">
        <v>576</v>
      </c>
      <c r="B388" s="143" t="s">
        <v>577</v>
      </c>
      <c r="C388" s="52">
        <v>0.93605399999999994</v>
      </c>
      <c r="D388" s="104">
        <f t="shared" si="325"/>
        <v>7.0204049999999993</v>
      </c>
      <c r="E388" s="104">
        <f t="shared" si="320"/>
        <v>1.0530607499999998</v>
      </c>
      <c r="F388" s="132">
        <f t="shared" si="319"/>
        <v>0.70204049999999985</v>
      </c>
      <c r="G388" s="133">
        <f t="shared" si="321"/>
        <v>7.0204049999999993</v>
      </c>
      <c r="H388" s="163">
        <f t="shared" si="326"/>
        <v>19.657133999999996</v>
      </c>
      <c r="I388" s="163">
        <f t="shared" si="327"/>
        <v>16.146931499999997</v>
      </c>
      <c r="J388" s="163"/>
      <c r="K388" s="166"/>
      <c r="L388" s="163"/>
      <c r="M388" s="163"/>
      <c r="N388" s="169"/>
      <c r="O388" s="177">
        <f t="shared" si="328"/>
        <v>14.040809999999999</v>
      </c>
      <c r="P388" s="183"/>
      <c r="Q388" s="142"/>
      <c r="R388" s="116">
        <v>0</v>
      </c>
    </row>
    <row r="389" spans="1:18">
      <c r="A389" s="156" t="s">
        <v>578</v>
      </c>
      <c r="B389" s="144" t="s">
        <v>579</v>
      </c>
      <c r="C389" s="52">
        <v>0.93605399999999994</v>
      </c>
      <c r="D389" s="104">
        <f t="shared" si="325"/>
        <v>7.0204049999999993</v>
      </c>
      <c r="E389" s="104">
        <f t="shared" si="320"/>
        <v>1.0530607499999998</v>
      </c>
      <c r="F389" s="132">
        <f t="shared" si="319"/>
        <v>0.70204049999999985</v>
      </c>
      <c r="G389" s="133">
        <f t="shared" si="321"/>
        <v>7.0204049999999993</v>
      </c>
      <c r="H389" s="163">
        <f t="shared" si="326"/>
        <v>19.657133999999996</v>
      </c>
      <c r="I389" s="163">
        <f t="shared" si="327"/>
        <v>16.146931499999997</v>
      </c>
      <c r="J389" s="163"/>
      <c r="K389" s="166"/>
      <c r="L389" s="163"/>
      <c r="M389" s="163"/>
      <c r="N389" s="169"/>
      <c r="O389" s="177">
        <f t="shared" si="328"/>
        <v>14.040809999999999</v>
      </c>
      <c r="P389" s="183"/>
      <c r="Q389" s="142"/>
      <c r="R389" s="116">
        <v>0</v>
      </c>
    </row>
    <row r="390" spans="1:18">
      <c r="A390" s="156" t="s">
        <v>580</v>
      </c>
      <c r="B390" s="144" t="s">
        <v>581</v>
      </c>
      <c r="C390" s="52">
        <v>0.93605399999999994</v>
      </c>
      <c r="D390" s="104">
        <f t="shared" si="325"/>
        <v>7.0204049999999993</v>
      </c>
      <c r="E390" s="104">
        <f t="shared" si="320"/>
        <v>1.0530607499999998</v>
      </c>
      <c r="F390" s="132">
        <f t="shared" si="319"/>
        <v>0.70204049999999985</v>
      </c>
      <c r="G390" s="133">
        <f t="shared" si="321"/>
        <v>7.0204049999999993</v>
      </c>
      <c r="H390" s="163">
        <f t="shared" si="326"/>
        <v>19.657133999999996</v>
      </c>
      <c r="I390" s="163">
        <f t="shared" si="327"/>
        <v>16.146931499999997</v>
      </c>
      <c r="J390" s="163"/>
      <c r="K390" s="166"/>
      <c r="L390" s="163"/>
      <c r="M390" s="163"/>
      <c r="N390" s="169"/>
      <c r="O390" s="177">
        <f t="shared" si="328"/>
        <v>14.040809999999999</v>
      </c>
      <c r="P390" s="183"/>
      <c r="Q390" s="142"/>
      <c r="R390" s="11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S275"/>
  <sheetViews>
    <sheetView topLeftCell="A218" workbookViewId="0">
      <selection activeCell="A230" sqref="A230:R236"/>
    </sheetView>
  </sheetViews>
  <sheetFormatPr defaultRowHeight="12.75"/>
  <cols>
    <col min="1" max="1" width="21" customWidth="1"/>
    <col min="2" max="2" width="14.7109375" customWidth="1"/>
    <col min="3" max="3" width="10.5703125" bestFit="1" customWidth="1"/>
    <col min="5" max="6" width="11.140625" customWidth="1"/>
    <col min="7" max="7" width="10.140625" customWidth="1"/>
    <col min="15" max="15" width="13.140625" customWidth="1"/>
    <col min="16" max="16" width="10" customWidth="1"/>
  </cols>
  <sheetData>
    <row r="4" spans="1:18">
      <c r="A4" s="17" t="s">
        <v>0</v>
      </c>
      <c r="B4" s="17" t="s">
        <v>0</v>
      </c>
      <c r="C4" s="18">
        <v>1.0900000000000001</v>
      </c>
      <c r="D4" s="1">
        <f>(C4*7.5)</f>
        <v>8.1750000000000007</v>
      </c>
      <c r="E4" s="2">
        <v>1.04</v>
      </c>
      <c r="F4" s="3">
        <f>D4/100*7</f>
        <v>0.57225000000000004</v>
      </c>
      <c r="G4" s="4">
        <f>SUM(D4:F4)</f>
        <v>9.7872500000000002</v>
      </c>
      <c r="H4" s="5">
        <f>G4*2.1*Q4</f>
        <v>20.553225000000001</v>
      </c>
      <c r="I4" s="5">
        <f>G4*1.9*Q4</f>
        <v>18.595775</v>
      </c>
      <c r="J4" s="5">
        <f>G4*1.6*Q4</f>
        <v>15.659600000000001</v>
      </c>
      <c r="K4" s="5">
        <f>G4*1.55*Q4</f>
        <v>15.170237500000001</v>
      </c>
      <c r="L4" s="5">
        <f>G4*1.5*Q4</f>
        <v>14.680875</v>
      </c>
      <c r="M4" s="5"/>
      <c r="N4" s="6"/>
      <c r="O4" s="7">
        <f>G4*1.45</f>
        <v>14.1915125</v>
      </c>
      <c r="P4" s="8">
        <f>J4</f>
        <v>15.659600000000001</v>
      </c>
      <c r="Q4" s="9">
        <v>1</v>
      </c>
      <c r="R4" s="10">
        <v>0</v>
      </c>
    </row>
    <row r="5" spans="1:18">
      <c r="A5" s="17" t="s">
        <v>1</v>
      </c>
      <c r="B5" s="17" t="s">
        <v>1</v>
      </c>
      <c r="C5" s="18">
        <v>1.07</v>
      </c>
      <c r="D5" s="1">
        <f t="shared" ref="D5:D43" si="0">(C5*7.5)</f>
        <v>8.0250000000000004</v>
      </c>
      <c r="E5" s="2">
        <v>1.17</v>
      </c>
      <c r="F5" s="3">
        <f t="shared" ref="F5:F20" si="1">D5/100*7</f>
        <v>0.56174999999999997</v>
      </c>
      <c r="G5" s="4">
        <f t="shared" ref="G5:G20" si="2">SUM(D5:F5)</f>
        <v>9.7567500000000003</v>
      </c>
      <c r="H5" s="5">
        <f t="shared" ref="H5:H20" si="3">G5*2.1*Q5</f>
        <v>20.489175000000003</v>
      </c>
      <c r="I5" s="5">
        <f t="shared" ref="I5:I20" si="4">G5*1.9*Q5</f>
        <v>18.537824999999998</v>
      </c>
      <c r="J5" s="5">
        <f t="shared" ref="J5:J20" si="5">G5*1.6*Q5</f>
        <v>15.610800000000001</v>
      </c>
      <c r="K5" s="5">
        <f t="shared" ref="K5:K20" si="6">G5*1.55*Q5</f>
        <v>15.122962500000002</v>
      </c>
      <c r="L5" s="5">
        <f t="shared" ref="L5:L20" si="7">G5*1.5*Q5</f>
        <v>14.635125</v>
      </c>
      <c r="M5" s="5"/>
      <c r="N5" s="6"/>
      <c r="O5" s="7">
        <f t="shared" ref="O5:O20" si="8">G5*1.45</f>
        <v>14.147287499999999</v>
      </c>
      <c r="P5" s="8">
        <f t="shared" ref="P5:P20" si="9">J5</f>
        <v>15.610800000000001</v>
      </c>
      <c r="Q5" s="9">
        <v>1</v>
      </c>
      <c r="R5" s="10">
        <v>0</v>
      </c>
    </row>
    <row r="6" spans="1:18">
      <c r="A6" s="12" t="s">
        <v>2</v>
      </c>
      <c r="B6" s="12" t="s">
        <v>2</v>
      </c>
      <c r="C6" s="18">
        <v>3.09</v>
      </c>
      <c r="D6" s="1">
        <f t="shared" si="0"/>
        <v>23.174999999999997</v>
      </c>
      <c r="E6" s="2">
        <v>2.34</v>
      </c>
      <c r="F6" s="3">
        <f t="shared" si="1"/>
        <v>1.62225</v>
      </c>
      <c r="G6" s="4">
        <f t="shared" si="2"/>
        <v>27.137249999999998</v>
      </c>
      <c r="H6" s="5">
        <f t="shared" si="3"/>
        <v>56.988225</v>
      </c>
      <c r="I6" s="5">
        <f t="shared" si="4"/>
        <v>51.560774999999992</v>
      </c>
      <c r="J6" s="5">
        <f t="shared" si="5"/>
        <v>43.419600000000003</v>
      </c>
      <c r="K6" s="5">
        <f t="shared" si="6"/>
        <v>42.062737499999997</v>
      </c>
      <c r="L6" s="5">
        <f t="shared" si="7"/>
        <v>40.705874999999999</v>
      </c>
      <c r="M6" s="5"/>
      <c r="N6" s="6"/>
      <c r="O6" s="7">
        <f t="shared" si="8"/>
        <v>39.349012499999994</v>
      </c>
      <c r="P6" s="8">
        <f t="shared" si="9"/>
        <v>43.419600000000003</v>
      </c>
      <c r="Q6" s="9">
        <v>1</v>
      </c>
      <c r="R6" s="10">
        <v>0</v>
      </c>
    </row>
    <row r="7" spans="1:18">
      <c r="A7" s="12" t="s">
        <v>3</v>
      </c>
      <c r="B7" s="19" t="s">
        <v>3</v>
      </c>
      <c r="C7" s="18">
        <v>4.2</v>
      </c>
      <c r="D7" s="1">
        <f t="shared" si="0"/>
        <v>31.5</v>
      </c>
      <c r="E7" s="2">
        <v>3.13</v>
      </c>
      <c r="F7" s="3">
        <f t="shared" si="1"/>
        <v>2.2050000000000001</v>
      </c>
      <c r="G7" s="4">
        <f t="shared" si="2"/>
        <v>36.835000000000001</v>
      </c>
      <c r="H7" s="5">
        <f t="shared" si="3"/>
        <v>77.353500000000011</v>
      </c>
      <c r="I7" s="5">
        <f t="shared" si="4"/>
        <v>69.986499999999992</v>
      </c>
      <c r="J7" s="5">
        <f t="shared" si="5"/>
        <v>58.936000000000007</v>
      </c>
      <c r="K7" s="5">
        <f t="shared" si="6"/>
        <v>57.094250000000002</v>
      </c>
      <c r="L7" s="5">
        <f t="shared" si="7"/>
        <v>55.252499999999998</v>
      </c>
      <c r="M7" s="5"/>
      <c r="N7" s="6"/>
      <c r="O7" s="7">
        <f t="shared" si="8"/>
        <v>53.41075</v>
      </c>
      <c r="P7" s="8">
        <f t="shared" si="9"/>
        <v>58.936000000000007</v>
      </c>
      <c r="Q7" s="9">
        <v>1</v>
      </c>
      <c r="R7" s="10">
        <v>0</v>
      </c>
    </row>
    <row r="8" spans="1:18">
      <c r="A8" s="12" t="s">
        <v>4</v>
      </c>
      <c r="B8" s="19" t="s">
        <v>4</v>
      </c>
      <c r="C8" s="18">
        <v>1.07</v>
      </c>
      <c r="D8" s="1">
        <f t="shared" si="0"/>
        <v>8.0250000000000004</v>
      </c>
      <c r="E8" s="2">
        <v>0.78</v>
      </c>
      <c r="F8" s="3">
        <f t="shared" si="1"/>
        <v>0.56174999999999997</v>
      </c>
      <c r="G8" s="4">
        <f t="shared" si="2"/>
        <v>9.3667499999999997</v>
      </c>
      <c r="H8" s="5">
        <f t="shared" si="3"/>
        <v>19.670175</v>
      </c>
      <c r="I8" s="5">
        <f t="shared" si="4"/>
        <v>17.796824999999998</v>
      </c>
      <c r="J8" s="5">
        <f t="shared" si="5"/>
        <v>14.986800000000001</v>
      </c>
      <c r="K8" s="5">
        <f t="shared" si="6"/>
        <v>14.5184625</v>
      </c>
      <c r="L8" s="5">
        <f t="shared" si="7"/>
        <v>14.050125</v>
      </c>
      <c r="M8" s="5"/>
      <c r="N8" s="6"/>
      <c r="O8" s="7">
        <f t="shared" si="8"/>
        <v>13.581787499999999</v>
      </c>
      <c r="P8" s="8">
        <f t="shared" si="9"/>
        <v>14.986800000000001</v>
      </c>
      <c r="Q8" s="11">
        <v>1</v>
      </c>
      <c r="R8" s="10">
        <v>0</v>
      </c>
    </row>
    <row r="9" spans="1:18">
      <c r="A9" s="12" t="s">
        <v>5</v>
      </c>
      <c r="B9" s="12" t="s">
        <v>5</v>
      </c>
      <c r="C9" s="18">
        <v>1.57</v>
      </c>
      <c r="D9" s="1">
        <f t="shared" si="0"/>
        <v>11.775</v>
      </c>
      <c r="E9" s="2">
        <v>1.25</v>
      </c>
      <c r="F9" s="3">
        <f t="shared" si="1"/>
        <v>0.82425000000000004</v>
      </c>
      <c r="G9" s="4">
        <f t="shared" si="2"/>
        <v>13.84925</v>
      </c>
      <c r="H9" s="5">
        <f t="shared" si="3"/>
        <v>29.083425000000002</v>
      </c>
      <c r="I9" s="5">
        <f t="shared" si="4"/>
        <v>26.313574999999997</v>
      </c>
      <c r="J9" s="5">
        <f t="shared" si="5"/>
        <v>22.158799999999999</v>
      </c>
      <c r="K9" s="5">
        <f t="shared" si="6"/>
        <v>21.466337500000002</v>
      </c>
      <c r="L9" s="5">
        <f t="shared" si="7"/>
        <v>20.773875</v>
      </c>
      <c r="M9" s="5"/>
      <c r="N9" s="6"/>
      <c r="O9" s="7">
        <f t="shared" si="8"/>
        <v>20.081412499999999</v>
      </c>
      <c r="P9" s="8">
        <f t="shared" si="9"/>
        <v>22.158799999999999</v>
      </c>
      <c r="Q9" s="9">
        <v>1</v>
      </c>
      <c r="R9" s="10">
        <v>0</v>
      </c>
    </row>
    <row r="10" spans="1:18">
      <c r="A10" s="12" t="s">
        <v>6</v>
      </c>
      <c r="B10" s="12" t="s">
        <v>6</v>
      </c>
      <c r="C10" s="18">
        <v>1.95</v>
      </c>
      <c r="D10" s="1">
        <f t="shared" si="0"/>
        <v>14.625</v>
      </c>
      <c r="E10" s="2">
        <v>1.25</v>
      </c>
      <c r="F10" s="3">
        <f t="shared" si="1"/>
        <v>1.0237499999999999</v>
      </c>
      <c r="G10" s="4">
        <f t="shared" si="2"/>
        <v>16.89875</v>
      </c>
      <c r="H10" s="5">
        <f t="shared" si="3"/>
        <v>35.487375</v>
      </c>
      <c r="I10" s="5">
        <f t="shared" si="4"/>
        <v>32.107624999999999</v>
      </c>
      <c r="J10" s="5">
        <f t="shared" si="5"/>
        <v>27.038</v>
      </c>
      <c r="K10" s="5">
        <f t="shared" si="6"/>
        <v>26.1930625</v>
      </c>
      <c r="L10" s="5">
        <f t="shared" si="7"/>
        <v>25.348125</v>
      </c>
      <c r="M10" s="5"/>
      <c r="N10" s="6"/>
      <c r="O10" s="7">
        <f t="shared" si="8"/>
        <v>24.503187499999999</v>
      </c>
      <c r="P10" s="8">
        <f t="shared" si="9"/>
        <v>27.038</v>
      </c>
      <c r="Q10" s="9">
        <v>1</v>
      </c>
      <c r="R10" s="10">
        <v>0</v>
      </c>
    </row>
    <row r="11" spans="1:18">
      <c r="A11" s="12" t="s">
        <v>7</v>
      </c>
      <c r="B11" s="12" t="s">
        <v>7</v>
      </c>
      <c r="C11" s="18">
        <v>3.38</v>
      </c>
      <c r="D11" s="1">
        <f t="shared" si="0"/>
        <v>25.349999999999998</v>
      </c>
      <c r="E11" s="2">
        <v>3.13</v>
      </c>
      <c r="F11" s="3">
        <f t="shared" si="1"/>
        <v>1.7745</v>
      </c>
      <c r="G11" s="4">
        <f t="shared" si="2"/>
        <v>30.254499999999997</v>
      </c>
      <c r="H11" s="5">
        <f t="shared" si="3"/>
        <v>63.534449999999993</v>
      </c>
      <c r="I11" s="5">
        <f t="shared" si="4"/>
        <v>57.483549999999994</v>
      </c>
      <c r="J11" s="5">
        <f t="shared" si="5"/>
        <v>48.407199999999996</v>
      </c>
      <c r="K11" s="5">
        <f t="shared" si="6"/>
        <v>46.894474999999993</v>
      </c>
      <c r="L11" s="5">
        <f t="shared" si="7"/>
        <v>45.381749999999997</v>
      </c>
      <c r="M11" s="5"/>
      <c r="N11" s="6"/>
      <c r="O11" s="7">
        <f t="shared" si="8"/>
        <v>43.869024999999993</v>
      </c>
      <c r="P11" s="8">
        <f t="shared" si="9"/>
        <v>48.407199999999996</v>
      </c>
      <c r="Q11" s="9">
        <v>1</v>
      </c>
      <c r="R11" s="10">
        <v>0</v>
      </c>
    </row>
    <row r="12" spans="1:18">
      <c r="A12" s="12" t="s">
        <v>8</v>
      </c>
      <c r="B12" s="19" t="s">
        <v>8</v>
      </c>
      <c r="C12" s="18">
        <v>5.23</v>
      </c>
      <c r="D12" s="1">
        <f t="shared" si="0"/>
        <v>39.225000000000001</v>
      </c>
      <c r="E12" s="2">
        <v>6.25</v>
      </c>
      <c r="F12" s="3">
        <f t="shared" si="1"/>
        <v>2.7457500000000001</v>
      </c>
      <c r="G12" s="4">
        <f t="shared" si="2"/>
        <v>48.220750000000002</v>
      </c>
      <c r="H12" s="5">
        <f t="shared" si="3"/>
        <v>101.263575</v>
      </c>
      <c r="I12" s="5">
        <f t="shared" si="4"/>
        <v>91.619425000000007</v>
      </c>
      <c r="J12" s="5">
        <f t="shared" si="5"/>
        <v>77.153200000000012</v>
      </c>
      <c r="K12" s="5">
        <f t="shared" si="6"/>
        <v>74.742162500000006</v>
      </c>
      <c r="L12" s="5">
        <f t="shared" si="7"/>
        <v>72.331125</v>
      </c>
      <c r="M12" s="5"/>
      <c r="N12" s="6"/>
      <c r="O12" s="7">
        <f t="shared" si="8"/>
        <v>69.920087500000008</v>
      </c>
      <c r="P12" s="8">
        <f t="shared" si="9"/>
        <v>77.153200000000012</v>
      </c>
      <c r="Q12" s="9">
        <v>1</v>
      </c>
      <c r="R12" s="10">
        <v>0</v>
      </c>
    </row>
    <row r="13" spans="1:18">
      <c r="A13" s="12" t="s">
        <v>9</v>
      </c>
      <c r="B13" s="12" t="s">
        <v>9</v>
      </c>
      <c r="C13" s="18">
        <v>1.62</v>
      </c>
      <c r="D13" s="1">
        <f t="shared" si="0"/>
        <v>12.15</v>
      </c>
      <c r="E13" s="2">
        <v>1.04</v>
      </c>
      <c r="F13" s="3">
        <f t="shared" si="1"/>
        <v>0.85050000000000003</v>
      </c>
      <c r="G13" s="4">
        <f t="shared" si="2"/>
        <v>14.040500000000002</v>
      </c>
      <c r="H13" s="5">
        <f t="shared" si="3"/>
        <v>29.485050000000005</v>
      </c>
      <c r="I13" s="5">
        <f t="shared" si="4"/>
        <v>26.676950000000001</v>
      </c>
      <c r="J13" s="5">
        <f t="shared" si="5"/>
        <v>22.464800000000004</v>
      </c>
      <c r="K13" s="5">
        <f t="shared" si="6"/>
        <v>21.762775000000001</v>
      </c>
      <c r="L13" s="5">
        <f t="shared" si="7"/>
        <v>21.060750000000002</v>
      </c>
      <c r="M13" s="5"/>
      <c r="N13" s="6"/>
      <c r="O13" s="7">
        <f t="shared" si="8"/>
        <v>20.358725000000003</v>
      </c>
      <c r="P13" s="8">
        <f t="shared" si="9"/>
        <v>22.464800000000004</v>
      </c>
      <c r="Q13" s="9">
        <v>1</v>
      </c>
      <c r="R13" s="10">
        <v>0</v>
      </c>
    </row>
    <row r="14" spans="1:18">
      <c r="A14" s="12" t="s">
        <v>10</v>
      </c>
      <c r="B14" s="12" t="s">
        <v>10</v>
      </c>
      <c r="C14" s="18">
        <v>2.98</v>
      </c>
      <c r="D14" s="1">
        <f t="shared" si="0"/>
        <v>22.35</v>
      </c>
      <c r="E14" s="2">
        <v>3.13</v>
      </c>
      <c r="F14" s="3">
        <f t="shared" si="1"/>
        <v>1.5645</v>
      </c>
      <c r="G14" s="4">
        <f t="shared" si="2"/>
        <v>27.044499999999999</v>
      </c>
      <c r="H14" s="5">
        <f t="shared" si="3"/>
        <v>51.114105000000002</v>
      </c>
      <c r="I14" s="5">
        <f>G14*1.9*Q14</f>
        <v>46.246094999999997</v>
      </c>
      <c r="J14" s="5">
        <f t="shared" si="5"/>
        <v>38.94408</v>
      </c>
      <c r="K14" s="5">
        <f t="shared" si="6"/>
        <v>37.727077500000007</v>
      </c>
      <c r="L14" s="5">
        <f t="shared" si="7"/>
        <v>36.510075000000001</v>
      </c>
      <c r="M14" s="5"/>
      <c r="N14" s="6"/>
      <c r="O14" s="7">
        <f t="shared" si="8"/>
        <v>39.214524999999995</v>
      </c>
      <c r="P14" s="8">
        <f t="shared" si="9"/>
        <v>38.94408</v>
      </c>
      <c r="Q14" s="9">
        <v>0.9</v>
      </c>
      <c r="R14" s="10">
        <v>0</v>
      </c>
    </row>
    <row r="15" spans="1:18">
      <c r="A15" s="12" t="s">
        <v>11</v>
      </c>
      <c r="B15" s="12" t="s">
        <v>11</v>
      </c>
      <c r="C15" s="18">
        <v>3.5</v>
      </c>
      <c r="D15" s="1">
        <f t="shared" si="0"/>
        <v>26.25</v>
      </c>
      <c r="E15" s="2">
        <v>4.17</v>
      </c>
      <c r="F15" s="3">
        <f t="shared" si="1"/>
        <v>1.8375000000000001</v>
      </c>
      <c r="G15" s="4">
        <f t="shared" si="2"/>
        <v>32.2575</v>
      </c>
      <c r="H15" s="5">
        <f t="shared" si="3"/>
        <v>67.740750000000006</v>
      </c>
      <c r="I15" s="5">
        <f t="shared" si="4"/>
        <v>61.289249999999996</v>
      </c>
      <c r="J15" s="5">
        <f t="shared" si="5"/>
        <v>51.612000000000002</v>
      </c>
      <c r="K15" s="5">
        <f t="shared" si="6"/>
        <v>49.999124999999999</v>
      </c>
      <c r="L15" s="5">
        <f t="shared" si="7"/>
        <v>48.386250000000004</v>
      </c>
      <c r="M15" s="5"/>
      <c r="N15" s="6"/>
      <c r="O15" s="7">
        <f t="shared" si="8"/>
        <v>46.773375000000001</v>
      </c>
      <c r="P15" s="8">
        <f t="shared" si="9"/>
        <v>51.612000000000002</v>
      </c>
      <c r="Q15" s="9">
        <v>1</v>
      </c>
      <c r="R15" s="10">
        <v>0</v>
      </c>
    </row>
    <row r="16" spans="1:18">
      <c r="A16" s="12" t="s">
        <v>12</v>
      </c>
      <c r="B16" s="12" t="s">
        <v>12</v>
      </c>
      <c r="C16" s="18">
        <v>6.33</v>
      </c>
      <c r="D16" s="1">
        <f t="shared" si="0"/>
        <v>47.475000000000001</v>
      </c>
      <c r="E16" s="2">
        <v>4.7</v>
      </c>
      <c r="F16" s="3">
        <f t="shared" si="1"/>
        <v>3.3232499999999998</v>
      </c>
      <c r="G16" s="4">
        <f t="shared" si="2"/>
        <v>55.498250000000006</v>
      </c>
      <c r="H16" s="5">
        <f t="shared" si="3"/>
        <v>116.54632500000001</v>
      </c>
      <c r="I16" s="5">
        <f t="shared" si="4"/>
        <v>105.44667500000001</v>
      </c>
      <c r="J16" s="5">
        <f t="shared" si="5"/>
        <v>88.797200000000018</v>
      </c>
      <c r="K16" s="5">
        <f t="shared" si="6"/>
        <v>86.022287500000004</v>
      </c>
      <c r="L16" s="5">
        <f t="shared" si="7"/>
        <v>83.247375000000005</v>
      </c>
      <c r="M16" s="5"/>
      <c r="N16" s="6"/>
      <c r="O16" s="7">
        <f t="shared" si="8"/>
        <v>80.472462500000006</v>
      </c>
      <c r="P16" s="8">
        <f t="shared" si="9"/>
        <v>88.797200000000018</v>
      </c>
      <c r="Q16" s="9">
        <v>1</v>
      </c>
      <c r="R16" s="10">
        <v>0</v>
      </c>
    </row>
    <row r="17" spans="1:18">
      <c r="A17" s="12" t="s">
        <v>13</v>
      </c>
      <c r="B17" s="12" t="s">
        <v>13</v>
      </c>
      <c r="C17" s="18">
        <v>9.3000000000000007</v>
      </c>
      <c r="D17" s="1">
        <f t="shared" si="0"/>
        <v>69.75</v>
      </c>
      <c r="E17" s="2">
        <v>0</v>
      </c>
      <c r="F17" s="3">
        <f t="shared" si="1"/>
        <v>4.8825000000000003</v>
      </c>
      <c r="G17" s="4">
        <f t="shared" si="2"/>
        <v>74.632499999999993</v>
      </c>
      <c r="H17" s="5">
        <f>G17*2.1*Q17+E17</f>
        <v>156.72825</v>
      </c>
      <c r="I17" s="5">
        <f>G17*1.9*Q17+E17</f>
        <v>141.80174999999997</v>
      </c>
      <c r="J17" s="5">
        <f>G17*1.6*Q17+E17</f>
        <v>119.41199999999999</v>
      </c>
      <c r="K17" s="5">
        <f>G17*1.55*Q17+E17</f>
        <v>115.680375</v>
      </c>
      <c r="L17" s="5">
        <f t="shared" si="7"/>
        <v>111.94874999999999</v>
      </c>
      <c r="M17" s="5"/>
      <c r="N17" s="6"/>
      <c r="O17" s="7">
        <f>G17*1.45+E17</f>
        <v>108.21712499999998</v>
      </c>
      <c r="P17" s="8">
        <f t="shared" si="9"/>
        <v>119.41199999999999</v>
      </c>
      <c r="Q17" s="9">
        <v>1</v>
      </c>
      <c r="R17" s="10">
        <v>0</v>
      </c>
    </row>
    <row r="18" spans="1:18">
      <c r="A18" s="12" t="s">
        <v>14</v>
      </c>
      <c r="B18" s="12" t="s">
        <v>14</v>
      </c>
      <c r="C18" s="18">
        <v>3</v>
      </c>
      <c r="D18" s="1">
        <f t="shared" si="0"/>
        <v>22.5</v>
      </c>
      <c r="E18" s="2">
        <v>2.08</v>
      </c>
      <c r="F18" s="3">
        <f t="shared" si="1"/>
        <v>1.575</v>
      </c>
      <c r="G18" s="4">
        <f t="shared" si="2"/>
        <v>26.154999999999998</v>
      </c>
      <c r="H18" s="5">
        <f>G18*2.1*Q18+E18</f>
        <v>57.005499999999998</v>
      </c>
      <c r="I18" s="5">
        <f>G18*1.9*Q18+E18</f>
        <v>51.774499999999989</v>
      </c>
      <c r="J18" s="5">
        <f>G18*1.6*Q18+E18</f>
        <v>43.927999999999997</v>
      </c>
      <c r="K18" s="5">
        <f>G18*1.55*Q18+E18</f>
        <v>42.620249999999999</v>
      </c>
      <c r="L18" s="5">
        <f>G18*1.5*Q18+E18</f>
        <v>41.312499999999993</v>
      </c>
      <c r="M18" s="5"/>
      <c r="N18" s="6"/>
      <c r="O18" s="7">
        <f>G18*1.45*Q18+E18</f>
        <v>40.004749999999994</v>
      </c>
      <c r="P18" s="8">
        <f t="shared" si="9"/>
        <v>43.927999999999997</v>
      </c>
      <c r="Q18" s="11">
        <v>1</v>
      </c>
      <c r="R18" s="10">
        <v>0</v>
      </c>
    </row>
    <row r="19" spans="1:18">
      <c r="A19" s="12" t="s">
        <v>15</v>
      </c>
      <c r="B19" s="12" t="s">
        <v>15</v>
      </c>
      <c r="C19" s="18">
        <v>1.23</v>
      </c>
      <c r="D19" s="1">
        <f t="shared" si="0"/>
        <v>9.2249999999999996</v>
      </c>
      <c r="E19" s="2">
        <v>0.63</v>
      </c>
      <c r="F19" s="3">
        <f t="shared" si="1"/>
        <v>0.64575000000000005</v>
      </c>
      <c r="G19" s="4">
        <f t="shared" si="2"/>
        <v>10.50075</v>
      </c>
      <c r="H19" s="5">
        <f t="shared" si="3"/>
        <v>22.051575</v>
      </c>
      <c r="I19" s="5">
        <f t="shared" si="4"/>
        <v>19.951425</v>
      </c>
      <c r="J19" s="5">
        <f t="shared" si="5"/>
        <v>16.801200000000001</v>
      </c>
      <c r="K19" s="5">
        <f t="shared" si="6"/>
        <v>16.276162500000002</v>
      </c>
      <c r="L19" s="5">
        <f t="shared" si="7"/>
        <v>15.751125</v>
      </c>
      <c r="M19" s="5">
        <f t="shared" ref="M19:M20" si="10">G19*1.4*Q19</f>
        <v>14.701049999999999</v>
      </c>
      <c r="N19" s="6"/>
      <c r="O19" s="7">
        <f t="shared" si="8"/>
        <v>15.2260875</v>
      </c>
      <c r="P19" s="8">
        <f t="shared" si="9"/>
        <v>16.801200000000001</v>
      </c>
      <c r="Q19" s="9">
        <v>1</v>
      </c>
      <c r="R19" s="10">
        <v>0</v>
      </c>
    </row>
    <row r="20" spans="1:18">
      <c r="A20" s="12" t="s">
        <v>16</v>
      </c>
      <c r="B20" s="12" t="s">
        <v>16</v>
      </c>
      <c r="C20" s="18">
        <v>0.31</v>
      </c>
      <c r="D20" s="1">
        <f t="shared" si="0"/>
        <v>2.3250000000000002</v>
      </c>
      <c r="E20" s="2">
        <v>0.63</v>
      </c>
      <c r="F20" s="3">
        <f t="shared" si="1"/>
        <v>0.16275000000000003</v>
      </c>
      <c r="G20" s="4">
        <f t="shared" si="2"/>
        <v>3.11775</v>
      </c>
      <c r="H20" s="5">
        <f t="shared" si="3"/>
        <v>6.547275</v>
      </c>
      <c r="I20" s="5">
        <f t="shared" si="4"/>
        <v>5.9237250000000001</v>
      </c>
      <c r="J20" s="5">
        <f t="shared" si="5"/>
        <v>4.9884000000000004</v>
      </c>
      <c r="K20" s="5">
        <f t="shared" si="6"/>
        <v>4.8325125</v>
      </c>
      <c r="L20" s="5">
        <f t="shared" si="7"/>
        <v>4.6766249999999996</v>
      </c>
      <c r="M20" s="5">
        <f t="shared" si="10"/>
        <v>4.3648499999999997</v>
      </c>
      <c r="N20" s="6"/>
      <c r="O20" s="7">
        <f t="shared" si="8"/>
        <v>4.5207375000000001</v>
      </c>
      <c r="P20" s="8">
        <f t="shared" si="9"/>
        <v>4.9884000000000004</v>
      </c>
      <c r="Q20" s="9">
        <v>1</v>
      </c>
      <c r="R20" s="10">
        <v>0</v>
      </c>
    </row>
    <row r="21" spans="1:18">
      <c r="A21" s="12" t="s">
        <v>17</v>
      </c>
      <c r="B21" s="12" t="s">
        <v>17</v>
      </c>
      <c r="C21" s="13">
        <v>41.98</v>
      </c>
      <c r="D21" s="1">
        <f t="shared" si="0"/>
        <v>314.84999999999997</v>
      </c>
      <c r="E21" s="1">
        <v>132</v>
      </c>
      <c r="F21" s="3"/>
      <c r="G21" s="4">
        <f t="shared" ref="G21:G27" si="11">D21</f>
        <v>314.84999999999997</v>
      </c>
      <c r="H21" s="14">
        <f>D21*2.2*Q21+E21+F21</f>
        <v>824.67</v>
      </c>
      <c r="I21" s="14">
        <f>D21*2.1*Q21+E21+F21</f>
        <v>793.18499999999995</v>
      </c>
      <c r="J21" s="14">
        <f>D21*2*Q21+E21+F21</f>
        <v>761.69999999999993</v>
      </c>
      <c r="K21" s="14">
        <f>D21*1.9*Q21+E21+F21</f>
        <v>730.21499999999992</v>
      </c>
      <c r="L21" s="14">
        <f>D21*1.79*Q21+E21+F21</f>
        <v>695.58150000000001</v>
      </c>
      <c r="M21" s="14"/>
      <c r="N21" s="14"/>
      <c r="O21" s="15">
        <f t="shared" ref="O21:O27" si="12">D21*1.6*Q21+E21+F21</f>
        <v>635.76</v>
      </c>
      <c r="P21" s="16">
        <f>I21</f>
        <v>793.18499999999995</v>
      </c>
      <c r="Q21" s="9">
        <v>1</v>
      </c>
      <c r="R21" s="10">
        <v>0</v>
      </c>
    </row>
    <row r="22" spans="1:18">
      <c r="A22" s="12" t="s">
        <v>18</v>
      </c>
      <c r="B22" s="12" t="s">
        <v>18</v>
      </c>
      <c r="C22" s="13">
        <v>50.12</v>
      </c>
      <c r="D22" s="1">
        <f t="shared" si="0"/>
        <v>375.9</v>
      </c>
      <c r="E22" s="1">
        <v>132</v>
      </c>
      <c r="F22" s="3"/>
      <c r="G22" s="4">
        <f t="shared" si="11"/>
        <v>375.9</v>
      </c>
      <c r="H22" s="14">
        <f t="shared" ref="H22:H27" si="13">D22*2.2*Q22+E22+F22</f>
        <v>958.98</v>
      </c>
      <c r="I22" s="14">
        <f t="shared" ref="I22:I27" si="14">D22*2.1*Q22+E22+F22</f>
        <v>921.39</v>
      </c>
      <c r="J22" s="14">
        <v>799</v>
      </c>
      <c r="K22" s="14">
        <f t="shared" ref="K22:K27" si="15">D22*1.9*Q22+E22+F22</f>
        <v>846.20999999999992</v>
      </c>
      <c r="L22" s="14">
        <f t="shared" ref="L22:L26" si="16">D22*1.8*Q22+E22+F22</f>
        <v>808.62</v>
      </c>
      <c r="M22" s="14"/>
      <c r="N22" s="14"/>
      <c r="O22" s="15">
        <f t="shared" si="12"/>
        <v>733.43999999999994</v>
      </c>
      <c r="P22" s="16">
        <f t="shared" ref="P22:P27" si="17">I22</f>
        <v>921.39</v>
      </c>
      <c r="Q22" s="9">
        <v>1</v>
      </c>
      <c r="R22" s="10">
        <v>0</v>
      </c>
    </row>
    <row r="23" spans="1:18">
      <c r="A23" s="12" t="s">
        <v>19</v>
      </c>
      <c r="B23" s="12" t="s">
        <v>19</v>
      </c>
      <c r="C23" s="13">
        <v>56.73</v>
      </c>
      <c r="D23" s="1">
        <f t="shared" si="0"/>
        <v>425.47499999999997</v>
      </c>
      <c r="E23" s="1">
        <v>132</v>
      </c>
      <c r="F23" s="3"/>
      <c r="G23" s="4">
        <f t="shared" si="11"/>
        <v>425.47499999999997</v>
      </c>
      <c r="H23" s="14">
        <f t="shared" si="13"/>
        <v>1068.0450000000001</v>
      </c>
      <c r="I23" s="14">
        <f t="shared" si="14"/>
        <v>1025.4974999999999</v>
      </c>
      <c r="J23" s="14">
        <v>848</v>
      </c>
      <c r="K23" s="14">
        <f t="shared" si="15"/>
        <v>940.40249999999992</v>
      </c>
      <c r="L23" s="14">
        <f t="shared" si="16"/>
        <v>897.8549999999999</v>
      </c>
      <c r="M23" s="14"/>
      <c r="N23" s="14"/>
      <c r="O23" s="15">
        <f t="shared" si="12"/>
        <v>812.76</v>
      </c>
      <c r="P23" s="16">
        <f t="shared" si="17"/>
        <v>1025.4974999999999</v>
      </c>
      <c r="Q23" s="9">
        <v>1</v>
      </c>
      <c r="R23" s="10">
        <v>0</v>
      </c>
    </row>
    <row r="24" spans="1:18">
      <c r="A24" s="12" t="s">
        <v>20</v>
      </c>
      <c r="B24" s="12" t="s">
        <v>20</v>
      </c>
      <c r="C24" s="13">
        <v>64.94</v>
      </c>
      <c r="D24" s="1">
        <f t="shared" si="0"/>
        <v>487.04999999999995</v>
      </c>
      <c r="E24" s="1">
        <v>155</v>
      </c>
      <c r="F24" s="3"/>
      <c r="G24" s="4">
        <f t="shared" si="11"/>
        <v>487.04999999999995</v>
      </c>
      <c r="H24" s="14">
        <f t="shared" si="13"/>
        <v>1226.51</v>
      </c>
      <c r="I24" s="14">
        <f t="shared" si="14"/>
        <v>1177.8049999999998</v>
      </c>
      <c r="J24" s="14">
        <f t="shared" ref="J24:J27" si="18">D24*2*Q24+E24+F24</f>
        <v>1129.0999999999999</v>
      </c>
      <c r="K24" s="14">
        <f t="shared" si="15"/>
        <v>1080.395</v>
      </c>
      <c r="L24" s="14">
        <v>886</v>
      </c>
      <c r="M24" s="14"/>
      <c r="N24" s="14"/>
      <c r="O24" s="15">
        <f t="shared" si="12"/>
        <v>934.28</v>
      </c>
      <c r="P24" s="16">
        <f t="shared" si="17"/>
        <v>1177.8049999999998</v>
      </c>
      <c r="Q24" s="9">
        <v>1</v>
      </c>
      <c r="R24" s="10">
        <v>0</v>
      </c>
    </row>
    <row r="25" spans="1:18">
      <c r="A25" s="12" t="s">
        <v>21</v>
      </c>
      <c r="B25" s="12" t="s">
        <v>21</v>
      </c>
      <c r="C25" s="13">
        <v>73.209999999999994</v>
      </c>
      <c r="D25" s="1">
        <f t="shared" si="0"/>
        <v>549.07499999999993</v>
      </c>
      <c r="E25" s="1">
        <v>175</v>
      </c>
      <c r="F25" s="3"/>
      <c r="G25" s="4">
        <f t="shared" si="11"/>
        <v>549.07499999999993</v>
      </c>
      <c r="H25" s="14">
        <f t="shared" si="13"/>
        <v>1382.9649999999999</v>
      </c>
      <c r="I25" s="14">
        <f t="shared" si="14"/>
        <v>1328.0574999999999</v>
      </c>
      <c r="J25" s="14">
        <f t="shared" si="18"/>
        <v>1273.1499999999999</v>
      </c>
      <c r="K25" s="14">
        <f t="shared" si="15"/>
        <v>1218.2424999999998</v>
      </c>
      <c r="L25" s="14">
        <v>1039</v>
      </c>
      <c r="M25" s="14"/>
      <c r="N25" s="14"/>
      <c r="O25" s="15">
        <f t="shared" si="12"/>
        <v>1053.52</v>
      </c>
      <c r="P25" s="16">
        <f t="shared" si="17"/>
        <v>1328.0574999999999</v>
      </c>
      <c r="Q25" s="9">
        <v>1</v>
      </c>
      <c r="R25" s="10">
        <v>0</v>
      </c>
    </row>
    <row r="26" spans="1:18">
      <c r="A26" s="12" t="s">
        <v>22</v>
      </c>
      <c r="B26" s="12" t="s">
        <v>22</v>
      </c>
      <c r="C26" s="13">
        <v>81.93</v>
      </c>
      <c r="D26" s="1">
        <f t="shared" si="0"/>
        <v>614.47500000000002</v>
      </c>
      <c r="E26" s="1">
        <v>175</v>
      </c>
      <c r="F26" s="3"/>
      <c r="G26" s="4">
        <f t="shared" si="11"/>
        <v>614.47500000000002</v>
      </c>
      <c r="H26" s="14">
        <f t="shared" si="13"/>
        <v>1526.8450000000003</v>
      </c>
      <c r="I26" s="14">
        <f t="shared" si="14"/>
        <v>1465.3975</v>
      </c>
      <c r="J26" s="14">
        <f t="shared" si="18"/>
        <v>1403.95</v>
      </c>
      <c r="K26" s="14">
        <v>1158</v>
      </c>
      <c r="L26" s="14">
        <f t="shared" si="16"/>
        <v>1281.0550000000001</v>
      </c>
      <c r="M26" s="14"/>
      <c r="N26" s="14"/>
      <c r="O26" s="15">
        <f t="shared" si="12"/>
        <v>1158.1600000000001</v>
      </c>
      <c r="P26" s="16">
        <f t="shared" si="17"/>
        <v>1465.3975</v>
      </c>
      <c r="Q26" s="9">
        <v>1</v>
      </c>
      <c r="R26" s="10">
        <v>0</v>
      </c>
    </row>
    <row r="27" spans="1:18">
      <c r="A27" s="12" t="s">
        <v>23</v>
      </c>
      <c r="B27" s="12" t="s">
        <v>23</v>
      </c>
      <c r="C27" s="13">
        <v>92.77</v>
      </c>
      <c r="D27" s="1">
        <f t="shared" si="0"/>
        <v>695.77499999999998</v>
      </c>
      <c r="E27" s="1">
        <v>175</v>
      </c>
      <c r="F27" s="3"/>
      <c r="G27" s="4">
        <f t="shared" si="11"/>
        <v>695.77499999999998</v>
      </c>
      <c r="H27" s="14">
        <f t="shared" si="13"/>
        <v>1705.7050000000002</v>
      </c>
      <c r="I27" s="14">
        <f t="shared" si="14"/>
        <v>1636.1275000000001</v>
      </c>
      <c r="J27" s="14">
        <f t="shared" si="18"/>
        <v>1566.55</v>
      </c>
      <c r="K27" s="14">
        <f t="shared" si="15"/>
        <v>1496.9724999999999</v>
      </c>
      <c r="L27" s="14">
        <f>D27*1.79*Q27+E27+F27</f>
        <v>1420.4372499999999</v>
      </c>
      <c r="M27" s="14"/>
      <c r="N27" s="14"/>
      <c r="O27" s="15">
        <f t="shared" si="12"/>
        <v>1288.24</v>
      </c>
      <c r="P27" s="16">
        <f t="shared" si="17"/>
        <v>1636.1275000000001</v>
      </c>
      <c r="Q27" s="9">
        <v>1</v>
      </c>
      <c r="R27" s="10">
        <v>0</v>
      </c>
    </row>
    <row r="28" spans="1:18">
      <c r="A28" s="20" t="s">
        <v>24</v>
      </c>
      <c r="B28" s="20" t="s">
        <v>24</v>
      </c>
      <c r="C28" s="49">
        <v>17.690000000000001</v>
      </c>
      <c r="D28" s="1">
        <f t="shared" si="0"/>
        <v>132.67500000000001</v>
      </c>
      <c r="E28" s="1">
        <v>69</v>
      </c>
      <c r="F28" s="3"/>
      <c r="G28" s="21">
        <f>D28</f>
        <v>132.67500000000001</v>
      </c>
      <c r="H28" s="22">
        <f>G28*2+E28+F28</f>
        <v>334.35</v>
      </c>
      <c r="I28" s="22">
        <f>G28*1.9</f>
        <v>252.08250000000001</v>
      </c>
      <c r="J28" s="22">
        <f>G28*1.8</f>
        <v>238.81500000000003</v>
      </c>
      <c r="K28" s="22">
        <f>G28*1.7</f>
        <v>225.54750000000001</v>
      </c>
      <c r="L28" s="22">
        <f t="shared" ref="L28:L35" si="19">G28*1.65</f>
        <v>218.91374999999999</v>
      </c>
      <c r="M28" s="23"/>
      <c r="N28" s="24"/>
      <c r="O28" s="25">
        <f>G28*1.6</f>
        <v>212.28000000000003</v>
      </c>
      <c r="P28" s="26">
        <f>I28</f>
        <v>252.08250000000001</v>
      </c>
      <c r="Q28" s="9">
        <v>1</v>
      </c>
      <c r="R28" s="27">
        <v>0</v>
      </c>
    </row>
    <row r="29" spans="1:18">
      <c r="A29" s="20" t="s">
        <v>25</v>
      </c>
      <c r="B29" s="20" t="s">
        <v>25</v>
      </c>
      <c r="C29" s="49">
        <v>25.16</v>
      </c>
      <c r="D29" s="1">
        <f t="shared" si="0"/>
        <v>188.7</v>
      </c>
      <c r="E29" s="1">
        <v>18</v>
      </c>
      <c r="F29" s="3">
        <f t="shared" ref="F29:F35" si="20">D29/100*5</f>
        <v>9.4349999999999987</v>
      </c>
      <c r="G29" s="21">
        <f t="shared" ref="G29:G35" si="21">SUM(D29:F29)</f>
        <v>216.13499999999999</v>
      </c>
      <c r="H29" s="22">
        <f t="shared" ref="H29:H35" si="22">G29*2</f>
        <v>432.27</v>
      </c>
      <c r="I29" s="22">
        <f t="shared" ref="I29:I35" si="23">G29*1.9</f>
        <v>410.65649999999994</v>
      </c>
      <c r="J29" s="22">
        <f t="shared" ref="J29:J35" si="24">G29*1.8</f>
        <v>389.04300000000001</v>
      </c>
      <c r="K29" s="22">
        <f t="shared" ref="K29:K35" si="25">G29*1.7</f>
        <v>367.42949999999996</v>
      </c>
      <c r="L29" s="22">
        <f t="shared" si="19"/>
        <v>356.62274999999994</v>
      </c>
      <c r="M29" s="23"/>
      <c r="N29" s="24"/>
      <c r="O29" s="25">
        <f t="shared" ref="O29:O35" si="26">G29*1.6</f>
        <v>345.81600000000003</v>
      </c>
      <c r="P29" s="26">
        <f t="shared" ref="P29:P52" si="27">I29</f>
        <v>410.65649999999994</v>
      </c>
      <c r="Q29" s="9">
        <v>1</v>
      </c>
      <c r="R29" s="27">
        <v>0</v>
      </c>
    </row>
    <row r="30" spans="1:18">
      <c r="A30" s="20" t="s">
        <v>26</v>
      </c>
      <c r="B30" s="20" t="s">
        <v>26</v>
      </c>
      <c r="C30" s="49">
        <v>32.21</v>
      </c>
      <c r="D30" s="1">
        <f t="shared" si="0"/>
        <v>241.57500000000002</v>
      </c>
      <c r="E30" s="1">
        <v>25</v>
      </c>
      <c r="F30" s="3">
        <f t="shared" si="20"/>
        <v>12.078749999999999</v>
      </c>
      <c r="G30" s="21">
        <f t="shared" si="21"/>
        <v>278.65375000000006</v>
      </c>
      <c r="H30" s="22">
        <f t="shared" si="22"/>
        <v>557.30750000000012</v>
      </c>
      <c r="I30" s="22">
        <f t="shared" si="23"/>
        <v>529.44212500000003</v>
      </c>
      <c r="J30" s="22">
        <f t="shared" si="24"/>
        <v>501.57675000000012</v>
      </c>
      <c r="K30" s="22">
        <f t="shared" si="25"/>
        <v>473.71137500000009</v>
      </c>
      <c r="L30" s="22">
        <f t="shared" si="19"/>
        <v>459.77868750000005</v>
      </c>
      <c r="M30" s="23"/>
      <c r="N30" s="24"/>
      <c r="O30" s="25">
        <f t="shared" si="26"/>
        <v>445.84600000000012</v>
      </c>
      <c r="P30" s="26">
        <f t="shared" si="27"/>
        <v>529.44212500000003</v>
      </c>
      <c r="Q30" s="9">
        <v>1</v>
      </c>
      <c r="R30" s="27">
        <v>0</v>
      </c>
    </row>
    <row r="31" spans="1:18">
      <c r="A31" s="20" t="s">
        <v>27</v>
      </c>
      <c r="B31" s="20" t="s">
        <v>27</v>
      </c>
      <c r="C31" s="49">
        <v>38.47</v>
      </c>
      <c r="D31" s="1">
        <f t="shared" si="0"/>
        <v>288.52499999999998</v>
      </c>
      <c r="E31" s="1">
        <f>D31/100*12</f>
        <v>34.622999999999998</v>
      </c>
      <c r="F31" s="3">
        <f t="shared" si="20"/>
        <v>14.426249999999998</v>
      </c>
      <c r="G31" s="21">
        <f t="shared" si="21"/>
        <v>337.57424999999995</v>
      </c>
      <c r="H31" s="22">
        <f t="shared" si="22"/>
        <v>675.1484999999999</v>
      </c>
      <c r="I31" s="22">
        <f t="shared" si="23"/>
        <v>641.39107499999989</v>
      </c>
      <c r="J31" s="22">
        <f t="shared" si="24"/>
        <v>607.63364999999988</v>
      </c>
      <c r="K31" s="22">
        <f t="shared" si="25"/>
        <v>573.87622499999986</v>
      </c>
      <c r="L31" s="22">
        <f t="shared" si="19"/>
        <v>556.99751249999986</v>
      </c>
      <c r="M31" s="23"/>
      <c r="N31" s="24"/>
      <c r="O31" s="25">
        <f t="shared" si="26"/>
        <v>540.11879999999996</v>
      </c>
      <c r="P31" s="26">
        <f t="shared" si="27"/>
        <v>641.39107499999989</v>
      </c>
      <c r="Q31" s="9">
        <v>1</v>
      </c>
      <c r="R31" s="27">
        <v>0</v>
      </c>
    </row>
    <row r="32" spans="1:18">
      <c r="A32" s="20" t="s">
        <v>28</v>
      </c>
      <c r="B32" s="20" t="s">
        <v>28</v>
      </c>
      <c r="C32" s="49">
        <v>49.12</v>
      </c>
      <c r="D32" s="1">
        <f t="shared" si="0"/>
        <v>368.4</v>
      </c>
      <c r="E32" s="1">
        <f>D32/100*12</f>
        <v>44.207999999999998</v>
      </c>
      <c r="F32" s="3">
        <f t="shared" si="20"/>
        <v>18.419999999999998</v>
      </c>
      <c r="G32" s="21">
        <f t="shared" si="21"/>
        <v>431.02799999999996</v>
      </c>
      <c r="H32" s="22">
        <f t="shared" si="22"/>
        <v>862.05599999999993</v>
      </c>
      <c r="I32" s="22">
        <f t="shared" si="23"/>
        <v>818.95319999999992</v>
      </c>
      <c r="J32" s="22">
        <f t="shared" si="24"/>
        <v>775.85039999999992</v>
      </c>
      <c r="K32" s="22">
        <f t="shared" si="25"/>
        <v>732.74759999999992</v>
      </c>
      <c r="L32" s="22">
        <f t="shared" si="19"/>
        <v>711.19619999999986</v>
      </c>
      <c r="M32" s="23"/>
      <c r="N32" s="24"/>
      <c r="O32" s="25">
        <f t="shared" si="26"/>
        <v>689.64480000000003</v>
      </c>
      <c r="P32" s="26">
        <f t="shared" si="27"/>
        <v>818.95319999999992</v>
      </c>
      <c r="Q32" s="9">
        <v>1</v>
      </c>
      <c r="R32" s="27">
        <v>0</v>
      </c>
    </row>
    <row r="33" spans="1:18">
      <c r="A33" s="20" t="s">
        <v>29</v>
      </c>
      <c r="B33" s="20" t="s">
        <v>29</v>
      </c>
      <c r="C33" s="49">
        <v>55.65</v>
      </c>
      <c r="D33" s="1">
        <f t="shared" si="0"/>
        <v>417.375</v>
      </c>
      <c r="E33" s="1">
        <f>D33/100*12</f>
        <v>50.085000000000001</v>
      </c>
      <c r="F33" s="3">
        <f t="shared" si="20"/>
        <v>20.868749999999999</v>
      </c>
      <c r="G33" s="21">
        <f t="shared" si="21"/>
        <v>488.32874999999996</v>
      </c>
      <c r="H33" s="22">
        <f t="shared" si="22"/>
        <v>976.65749999999991</v>
      </c>
      <c r="I33" s="22">
        <f t="shared" si="23"/>
        <v>927.82462499999986</v>
      </c>
      <c r="J33" s="22">
        <f t="shared" si="24"/>
        <v>878.99174999999991</v>
      </c>
      <c r="K33" s="22">
        <f t="shared" si="25"/>
        <v>830.15887499999985</v>
      </c>
      <c r="L33" s="22">
        <f t="shared" si="19"/>
        <v>805.74243749999994</v>
      </c>
      <c r="M33" s="23"/>
      <c r="N33" s="24"/>
      <c r="O33" s="25">
        <f t="shared" si="26"/>
        <v>781.32600000000002</v>
      </c>
      <c r="P33" s="26">
        <f t="shared" si="27"/>
        <v>927.82462499999986</v>
      </c>
      <c r="Q33" s="9">
        <v>1</v>
      </c>
      <c r="R33" s="27">
        <v>0</v>
      </c>
    </row>
    <row r="34" spans="1:18">
      <c r="A34" s="20" t="s">
        <v>30</v>
      </c>
      <c r="B34" s="20" t="s">
        <v>30</v>
      </c>
      <c r="C34" s="49">
        <v>61.4</v>
      </c>
      <c r="D34" s="1">
        <f t="shared" si="0"/>
        <v>460.5</v>
      </c>
      <c r="E34" s="1">
        <v>44</v>
      </c>
      <c r="F34" s="3">
        <f t="shared" si="20"/>
        <v>23.025000000000002</v>
      </c>
      <c r="G34" s="21">
        <f t="shared" si="21"/>
        <v>527.52499999999998</v>
      </c>
      <c r="H34" s="22">
        <f t="shared" si="22"/>
        <v>1055.05</v>
      </c>
      <c r="I34" s="22">
        <f t="shared" si="23"/>
        <v>1002.2974999999999</v>
      </c>
      <c r="J34" s="22">
        <f t="shared" si="24"/>
        <v>949.54499999999996</v>
      </c>
      <c r="K34" s="22">
        <f t="shared" si="25"/>
        <v>896.7924999999999</v>
      </c>
      <c r="L34" s="22">
        <f t="shared" si="19"/>
        <v>870.41624999999988</v>
      </c>
      <c r="M34" s="23"/>
      <c r="N34" s="24"/>
      <c r="O34" s="25">
        <f t="shared" si="26"/>
        <v>844.04</v>
      </c>
      <c r="P34" s="26">
        <f t="shared" si="27"/>
        <v>1002.2974999999999</v>
      </c>
      <c r="Q34" s="9">
        <v>1</v>
      </c>
      <c r="R34" s="27">
        <v>0</v>
      </c>
    </row>
    <row r="35" spans="1:18">
      <c r="A35" s="20" t="s">
        <v>31</v>
      </c>
      <c r="B35" s="20" t="s">
        <v>31</v>
      </c>
      <c r="C35" s="49">
        <v>78.37</v>
      </c>
      <c r="D35" s="1">
        <f t="shared" si="0"/>
        <v>587.77500000000009</v>
      </c>
      <c r="E35" s="1">
        <f>D35/100*12</f>
        <v>70.533000000000015</v>
      </c>
      <c r="F35" s="3">
        <f t="shared" si="20"/>
        <v>29.388750000000002</v>
      </c>
      <c r="G35" s="21">
        <f t="shared" si="21"/>
        <v>687.69675000000007</v>
      </c>
      <c r="H35" s="22">
        <f t="shared" si="22"/>
        <v>1375.3935000000001</v>
      </c>
      <c r="I35" s="22">
        <f t="shared" si="23"/>
        <v>1306.6238250000001</v>
      </c>
      <c r="J35" s="22">
        <f t="shared" si="24"/>
        <v>1237.8541500000001</v>
      </c>
      <c r="K35" s="22">
        <f t="shared" si="25"/>
        <v>1169.0844750000001</v>
      </c>
      <c r="L35" s="22">
        <f t="shared" si="19"/>
        <v>1134.6996375000001</v>
      </c>
      <c r="M35" s="23"/>
      <c r="N35" s="24"/>
      <c r="O35" s="25">
        <f t="shared" si="26"/>
        <v>1100.3148000000001</v>
      </c>
      <c r="P35" s="26">
        <f t="shared" si="27"/>
        <v>1306.6238250000001</v>
      </c>
      <c r="Q35" s="9">
        <v>1</v>
      </c>
      <c r="R35" s="27">
        <v>0</v>
      </c>
    </row>
    <row r="36" spans="1:18">
      <c r="A36" s="20" t="s">
        <v>32</v>
      </c>
      <c r="B36" s="20" t="s">
        <v>32</v>
      </c>
      <c r="C36" s="50">
        <v>16.41</v>
      </c>
      <c r="D36" s="1">
        <f t="shared" si="0"/>
        <v>123.075</v>
      </c>
      <c r="E36" s="1">
        <v>112.5</v>
      </c>
      <c r="F36" s="3"/>
      <c r="G36" s="4">
        <f>D36</f>
        <v>123.075</v>
      </c>
      <c r="H36" s="28">
        <f t="shared" ref="H36:H51" si="28">D36*2.2*Q36+E36+F36</f>
        <v>383.26500000000004</v>
      </c>
      <c r="I36" s="28">
        <f t="shared" ref="I36:I51" si="29">D36*2.1*Q36+E36+F36</f>
        <v>370.95750000000004</v>
      </c>
      <c r="J36" s="28">
        <f t="shared" ref="J36:J51" si="30">D36*2*Q36+E36+F36</f>
        <v>358.65</v>
      </c>
      <c r="K36" s="28">
        <f t="shared" ref="K36:K51" si="31">D36*1.9*Q36+E36+F36</f>
        <v>346.34249999999997</v>
      </c>
      <c r="L36" s="28">
        <f t="shared" ref="L36:L51" si="32">D36*1.79*Q36+E36+F36</f>
        <v>332.80425000000002</v>
      </c>
      <c r="M36" s="28"/>
      <c r="N36" s="28"/>
      <c r="O36" s="15">
        <v>319</v>
      </c>
      <c r="P36" s="29">
        <f t="shared" si="27"/>
        <v>370.95750000000004</v>
      </c>
      <c r="Q36" s="9">
        <v>1</v>
      </c>
      <c r="R36" s="10">
        <v>0</v>
      </c>
    </row>
    <row r="37" spans="1:18">
      <c r="A37" s="20" t="s">
        <v>33</v>
      </c>
      <c r="B37" s="20" t="s">
        <v>33</v>
      </c>
      <c r="C37" s="50">
        <v>22.91</v>
      </c>
      <c r="D37" s="1">
        <f t="shared" si="0"/>
        <v>171.82499999999999</v>
      </c>
      <c r="E37" s="1">
        <v>112.5</v>
      </c>
      <c r="F37" s="3"/>
      <c r="G37" s="4">
        <f t="shared" ref="G37:G43" si="33">SUM(D37:F37)</f>
        <v>284.32499999999999</v>
      </c>
      <c r="H37" s="28">
        <f t="shared" si="28"/>
        <v>490.51499999999999</v>
      </c>
      <c r="I37" s="28">
        <f t="shared" si="29"/>
        <v>473.33249999999998</v>
      </c>
      <c r="J37" s="28">
        <f t="shared" si="30"/>
        <v>456.15</v>
      </c>
      <c r="K37" s="28">
        <f t="shared" si="31"/>
        <v>438.96749999999997</v>
      </c>
      <c r="L37" s="28">
        <f t="shared" si="32"/>
        <v>420.06675000000001</v>
      </c>
      <c r="M37" s="28"/>
      <c r="N37" s="28"/>
      <c r="O37" s="15">
        <v>358</v>
      </c>
      <c r="P37" s="29">
        <f t="shared" si="27"/>
        <v>473.33249999999998</v>
      </c>
      <c r="Q37" s="9">
        <v>1</v>
      </c>
      <c r="R37" s="27">
        <v>0</v>
      </c>
    </row>
    <row r="38" spans="1:18">
      <c r="A38" s="20" t="s">
        <v>34</v>
      </c>
      <c r="B38" s="20" t="s">
        <v>34</v>
      </c>
      <c r="C38" s="50">
        <v>30.09</v>
      </c>
      <c r="D38" s="1">
        <f t="shared" si="0"/>
        <v>225.67500000000001</v>
      </c>
      <c r="E38" s="1">
        <v>112.5</v>
      </c>
      <c r="F38" s="3"/>
      <c r="G38" s="4">
        <f t="shared" si="33"/>
        <v>338.17500000000001</v>
      </c>
      <c r="H38" s="28">
        <f t="shared" si="28"/>
        <v>608.98500000000013</v>
      </c>
      <c r="I38" s="28">
        <f t="shared" si="29"/>
        <v>586.41750000000002</v>
      </c>
      <c r="J38" s="28">
        <f t="shared" si="30"/>
        <v>563.85</v>
      </c>
      <c r="K38" s="28">
        <f t="shared" si="31"/>
        <v>541.28250000000003</v>
      </c>
      <c r="L38" s="28">
        <f t="shared" si="32"/>
        <v>516.45825000000002</v>
      </c>
      <c r="M38" s="28"/>
      <c r="N38" s="28"/>
      <c r="O38" s="15">
        <f t="shared" ref="O38:O51" si="34">D38*1.5*Q38+E38+F38</f>
        <v>451.01250000000005</v>
      </c>
      <c r="P38" s="29">
        <f t="shared" si="27"/>
        <v>586.41750000000002</v>
      </c>
      <c r="Q38" s="9">
        <v>1</v>
      </c>
      <c r="R38" s="27">
        <v>0</v>
      </c>
    </row>
    <row r="39" spans="1:18">
      <c r="A39" s="20" t="s">
        <v>35</v>
      </c>
      <c r="B39" s="20" t="s">
        <v>35</v>
      </c>
      <c r="C39" s="50">
        <v>35.28</v>
      </c>
      <c r="D39" s="1">
        <f t="shared" si="0"/>
        <v>264.60000000000002</v>
      </c>
      <c r="E39" s="1">
        <v>112.5</v>
      </c>
      <c r="F39" s="3"/>
      <c r="G39" s="4">
        <f t="shared" si="33"/>
        <v>377.1</v>
      </c>
      <c r="H39" s="28">
        <f t="shared" si="28"/>
        <v>694.62000000000012</v>
      </c>
      <c r="I39" s="28">
        <f t="shared" si="29"/>
        <v>668.16000000000008</v>
      </c>
      <c r="J39" s="28">
        <f t="shared" si="30"/>
        <v>641.70000000000005</v>
      </c>
      <c r="K39" s="28">
        <f t="shared" si="31"/>
        <v>615.24</v>
      </c>
      <c r="L39" s="28">
        <f t="shared" si="32"/>
        <v>586.13400000000001</v>
      </c>
      <c r="M39" s="28"/>
      <c r="N39" s="28"/>
      <c r="O39" s="15">
        <v>439</v>
      </c>
      <c r="P39" s="29">
        <f t="shared" si="27"/>
        <v>668.16000000000008</v>
      </c>
      <c r="Q39" s="9">
        <v>1</v>
      </c>
      <c r="R39" s="27">
        <v>0</v>
      </c>
    </row>
    <row r="40" spans="1:18">
      <c r="A40" s="20" t="s">
        <v>36</v>
      </c>
      <c r="B40" s="20" t="s">
        <v>36</v>
      </c>
      <c r="C40" s="50">
        <v>45.87</v>
      </c>
      <c r="D40" s="1">
        <f t="shared" si="0"/>
        <v>344.02499999999998</v>
      </c>
      <c r="E40" s="1">
        <v>130</v>
      </c>
      <c r="F40" s="3"/>
      <c r="G40" s="4">
        <f t="shared" si="33"/>
        <v>474.02499999999998</v>
      </c>
      <c r="H40" s="28">
        <f t="shared" si="28"/>
        <v>886.85500000000002</v>
      </c>
      <c r="I40" s="28">
        <f t="shared" si="29"/>
        <v>852.45249999999999</v>
      </c>
      <c r="J40" s="28">
        <f t="shared" si="30"/>
        <v>818.05</v>
      </c>
      <c r="K40" s="28">
        <f t="shared" si="31"/>
        <v>783.64749999999992</v>
      </c>
      <c r="L40" s="28">
        <f t="shared" si="32"/>
        <v>745.80475000000001</v>
      </c>
      <c r="M40" s="28"/>
      <c r="N40" s="28"/>
      <c r="O40" s="15">
        <f t="shared" si="34"/>
        <v>646.03749999999991</v>
      </c>
      <c r="P40" s="29">
        <f t="shared" si="27"/>
        <v>852.45249999999999</v>
      </c>
      <c r="Q40" s="9">
        <v>1</v>
      </c>
      <c r="R40" s="27">
        <v>0</v>
      </c>
    </row>
    <row r="41" spans="1:18">
      <c r="A41" s="20" t="s">
        <v>37</v>
      </c>
      <c r="B41" s="20" t="s">
        <v>37</v>
      </c>
      <c r="C41" s="50">
        <v>54.57</v>
      </c>
      <c r="D41" s="1">
        <f t="shared" si="0"/>
        <v>409.27499999999998</v>
      </c>
      <c r="E41" s="1">
        <v>130</v>
      </c>
      <c r="F41" s="3"/>
      <c r="G41" s="4">
        <f t="shared" si="33"/>
        <v>539.27499999999998</v>
      </c>
      <c r="H41" s="28">
        <f t="shared" si="28"/>
        <v>1030.405</v>
      </c>
      <c r="I41" s="28">
        <f t="shared" si="29"/>
        <v>989.47749999999996</v>
      </c>
      <c r="J41" s="28">
        <f t="shared" si="30"/>
        <v>948.55</v>
      </c>
      <c r="K41" s="28">
        <f t="shared" si="31"/>
        <v>907.62249999999995</v>
      </c>
      <c r="L41" s="28">
        <f t="shared" si="32"/>
        <v>862.60225000000003</v>
      </c>
      <c r="M41" s="28"/>
      <c r="N41" s="28"/>
      <c r="O41" s="15">
        <f t="shared" si="34"/>
        <v>743.91249999999991</v>
      </c>
      <c r="P41" s="29">
        <f t="shared" si="27"/>
        <v>989.47749999999996</v>
      </c>
      <c r="Q41" s="9">
        <v>1</v>
      </c>
      <c r="R41" s="27">
        <v>0</v>
      </c>
    </row>
    <row r="42" spans="1:18">
      <c r="A42" s="20" t="s">
        <v>38</v>
      </c>
      <c r="B42" s="20" t="s">
        <v>38</v>
      </c>
      <c r="C42" s="50">
        <v>63.31</v>
      </c>
      <c r="D42" s="1">
        <f t="shared" si="0"/>
        <v>474.82500000000005</v>
      </c>
      <c r="E42" s="1">
        <v>135</v>
      </c>
      <c r="F42" s="3"/>
      <c r="G42" s="4">
        <f t="shared" si="33"/>
        <v>609.82500000000005</v>
      </c>
      <c r="H42" s="28">
        <f t="shared" si="28"/>
        <v>1179.6150000000002</v>
      </c>
      <c r="I42" s="28">
        <f t="shared" si="29"/>
        <v>1132.1325000000002</v>
      </c>
      <c r="J42" s="28">
        <f t="shared" si="30"/>
        <v>1084.6500000000001</v>
      </c>
      <c r="K42" s="28">
        <f t="shared" si="31"/>
        <v>1037.1675</v>
      </c>
      <c r="L42" s="28">
        <f t="shared" si="32"/>
        <v>984.93675000000007</v>
      </c>
      <c r="M42" s="28"/>
      <c r="N42" s="28"/>
      <c r="O42" s="15">
        <f t="shared" si="34"/>
        <v>847.23750000000007</v>
      </c>
      <c r="P42" s="29">
        <f t="shared" si="27"/>
        <v>1132.1325000000002</v>
      </c>
      <c r="Q42" s="9">
        <v>1</v>
      </c>
      <c r="R42" s="27">
        <v>0</v>
      </c>
    </row>
    <row r="43" spans="1:18">
      <c r="A43" s="20" t="s">
        <v>39</v>
      </c>
      <c r="B43" s="20" t="s">
        <v>39</v>
      </c>
      <c r="C43" s="50">
        <v>70.19</v>
      </c>
      <c r="D43" s="1">
        <f t="shared" si="0"/>
        <v>526.42499999999995</v>
      </c>
      <c r="E43" s="1">
        <v>150</v>
      </c>
      <c r="F43" s="3"/>
      <c r="G43" s="4">
        <f t="shared" si="33"/>
        <v>676.42499999999995</v>
      </c>
      <c r="H43" s="28">
        <f t="shared" si="28"/>
        <v>1308.135</v>
      </c>
      <c r="I43" s="28">
        <f t="shared" si="29"/>
        <v>1255.4925000000001</v>
      </c>
      <c r="J43" s="28">
        <f t="shared" si="30"/>
        <v>1202.8499999999999</v>
      </c>
      <c r="K43" s="28">
        <f t="shared" si="31"/>
        <v>1150.2075</v>
      </c>
      <c r="L43" s="28">
        <f t="shared" si="32"/>
        <v>1092.3007499999999</v>
      </c>
      <c r="M43" s="28"/>
      <c r="N43" s="28"/>
      <c r="O43" s="15">
        <f t="shared" si="34"/>
        <v>939.63749999999993</v>
      </c>
      <c r="P43" s="29">
        <f t="shared" si="27"/>
        <v>1255.4925000000001</v>
      </c>
      <c r="Q43" s="9">
        <v>1</v>
      </c>
      <c r="R43" s="27">
        <v>0</v>
      </c>
    </row>
    <row r="44" spans="1:18">
      <c r="A44" s="20" t="s">
        <v>40</v>
      </c>
      <c r="B44" s="20" t="s">
        <v>40</v>
      </c>
      <c r="C44" s="51">
        <v>17.48</v>
      </c>
      <c r="D44" s="1">
        <f>(C44*7.5)</f>
        <v>131.1</v>
      </c>
      <c r="E44" s="1">
        <v>112.5</v>
      </c>
      <c r="F44" s="3"/>
      <c r="G44" s="4">
        <f t="shared" ref="G44:G51" si="35">SUM(D44:F44)</f>
        <v>243.6</v>
      </c>
      <c r="H44" s="28">
        <f t="shared" si="28"/>
        <v>400.92</v>
      </c>
      <c r="I44" s="28">
        <f t="shared" si="29"/>
        <v>387.81</v>
      </c>
      <c r="J44" s="28">
        <f t="shared" si="30"/>
        <v>374.7</v>
      </c>
      <c r="K44" s="28">
        <f t="shared" si="31"/>
        <v>361.59</v>
      </c>
      <c r="L44" s="28">
        <f t="shared" si="32"/>
        <v>347.16899999999998</v>
      </c>
      <c r="M44" s="28"/>
      <c r="N44" s="28"/>
      <c r="O44" s="15">
        <v>319</v>
      </c>
      <c r="P44" s="29">
        <f t="shared" si="27"/>
        <v>387.81</v>
      </c>
      <c r="Q44" s="9">
        <v>1</v>
      </c>
      <c r="R44" s="27">
        <v>0</v>
      </c>
    </row>
    <row r="45" spans="1:18">
      <c r="A45" s="20" t="s">
        <v>41</v>
      </c>
      <c r="B45" s="20" t="s">
        <v>41</v>
      </c>
      <c r="C45" s="51">
        <v>22.98</v>
      </c>
      <c r="D45" s="1">
        <f t="shared" ref="D45:D95" si="36">(C45*7.5)</f>
        <v>172.35</v>
      </c>
      <c r="E45" s="1">
        <v>112.5</v>
      </c>
      <c r="F45" s="3"/>
      <c r="G45" s="4">
        <f t="shared" si="35"/>
        <v>284.85000000000002</v>
      </c>
      <c r="H45" s="28">
        <f t="shared" si="28"/>
        <v>491.67</v>
      </c>
      <c r="I45" s="28">
        <f t="shared" si="29"/>
        <v>474.435</v>
      </c>
      <c r="J45" s="28">
        <f t="shared" si="30"/>
        <v>457.2</v>
      </c>
      <c r="K45" s="28">
        <f t="shared" si="31"/>
        <v>439.96499999999997</v>
      </c>
      <c r="L45" s="28">
        <f t="shared" si="32"/>
        <v>421.00650000000002</v>
      </c>
      <c r="M45" s="28"/>
      <c r="N45" s="28"/>
      <c r="O45" s="15">
        <v>358</v>
      </c>
      <c r="P45" s="29">
        <f t="shared" si="27"/>
        <v>474.435</v>
      </c>
      <c r="Q45" s="9">
        <v>1</v>
      </c>
      <c r="R45" s="27">
        <v>0</v>
      </c>
    </row>
    <row r="46" spans="1:18">
      <c r="A46" s="20" t="s">
        <v>42</v>
      </c>
      <c r="B46" s="20" t="s">
        <v>42</v>
      </c>
      <c r="C46" s="51">
        <v>30.74</v>
      </c>
      <c r="D46" s="1">
        <f t="shared" si="36"/>
        <v>230.54999999999998</v>
      </c>
      <c r="E46" s="1">
        <v>112.5</v>
      </c>
      <c r="F46" s="3"/>
      <c r="G46" s="4">
        <f t="shared" si="35"/>
        <v>343.04999999999995</v>
      </c>
      <c r="H46" s="28">
        <f t="shared" si="28"/>
        <v>619.71</v>
      </c>
      <c r="I46" s="28">
        <f t="shared" si="29"/>
        <v>596.65499999999997</v>
      </c>
      <c r="J46" s="28">
        <f t="shared" si="30"/>
        <v>573.59999999999991</v>
      </c>
      <c r="K46" s="28">
        <f t="shared" si="31"/>
        <v>550.54499999999996</v>
      </c>
      <c r="L46" s="28">
        <f t="shared" si="32"/>
        <v>525.18449999999996</v>
      </c>
      <c r="M46" s="28"/>
      <c r="N46" s="28"/>
      <c r="O46" s="15">
        <f t="shared" si="34"/>
        <v>458.32499999999999</v>
      </c>
      <c r="P46" s="29">
        <f t="shared" si="27"/>
        <v>596.65499999999997</v>
      </c>
      <c r="Q46" s="9">
        <v>1</v>
      </c>
      <c r="R46" s="27">
        <v>0</v>
      </c>
    </row>
    <row r="47" spans="1:18">
      <c r="A47" s="20" t="s">
        <v>43</v>
      </c>
      <c r="B47" s="20" t="s">
        <v>43</v>
      </c>
      <c r="C47" s="51">
        <v>36.299999999999997</v>
      </c>
      <c r="D47" s="1">
        <f t="shared" si="36"/>
        <v>272.25</v>
      </c>
      <c r="E47" s="1">
        <v>112.5</v>
      </c>
      <c r="F47" s="3"/>
      <c r="G47" s="4">
        <f t="shared" si="35"/>
        <v>384.75</v>
      </c>
      <c r="H47" s="28">
        <f t="shared" si="28"/>
        <v>711.45</v>
      </c>
      <c r="I47" s="28">
        <f t="shared" si="29"/>
        <v>684.22500000000002</v>
      </c>
      <c r="J47" s="28">
        <f t="shared" si="30"/>
        <v>657</v>
      </c>
      <c r="K47" s="28">
        <f t="shared" si="31"/>
        <v>629.77499999999998</v>
      </c>
      <c r="L47" s="28">
        <f t="shared" si="32"/>
        <v>599.82749999999999</v>
      </c>
      <c r="M47" s="28"/>
      <c r="N47" s="28"/>
      <c r="O47" s="15">
        <v>439</v>
      </c>
      <c r="P47" s="29">
        <f t="shared" si="27"/>
        <v>684.22500000000002</v>
      </c>
      <c r="Q47" s="9">
        <v>1</v>
      </c>
      <c r="R47" s="27">
        <v>0</v>
      </c>
    </row>
    <row r="48" spans="1:18">
      <c r="A48" s="20" t="s">
        <v>44</v>
      </c>
      <c r="B48" s="20" t="s">
        <v>44</v>
      </c>
      <c r="C48" s="51">
        <v>48.37</v>
      </c>
      <c r="D48" s="1">
        <f t="shared" si="36"/>
        <v>362.77499999999998</v>
      </c>
      <c r="E48" s="1">
        <v>130</v>
      </c>
      <c r="F48" s="3"/>
      <c r="G48" s="4">
        <f t="shared" si="35"/>
        <v>492.77499999999998</v>
      </c>
      <c r="H48" s="28">
        <f t="shared" si="28"/>
        <v>928.10500000000002</v>
      </c>
      <c r="I48" s="28">
        <f t="shared" si="29"/>
        <v>891.82749999999999</v>
      </c>
      <c r="J48" s="28">
        <f t="shared" si="30"/>
        <v>855.55</v>
      </c>
      <c r="K48" s="28">
        <f t="shared" si="31"/>
        <v>819.27249999999992</v>
      </c>
      <c r="L48" s="28">
        <f t="shared" si="32"/>
        <v>779.36725000000001</v>
      </c>
      <c r="M48" s="28"/>
      <c r="N48" s="28"/>
      <c r="O48" s="15">
        <f t="shared" si="34"/>
        <v>674.16249999999991</v>
      </c>
      <c r="P48" s="29">
        <f t="shared" si="27"/>
        <v>891.82749999999999</v>
      </c>
      <c r="Q48" s="9">
        <v>1</v>
      </c>
      <c r="R48" s="27">
        <v>0</v>
      </c>
    </row>
    <row r="49" spans="1:19">
      <c r="A49" s="20" t="s">
        <v>45</v>
      </c>
      <c r="B49" s="20" t="s">
        <v>45</v>
      </c>
      <c r="C49" s="51">
        <v>57.3</v>
      </c>
      <c r="D49" s="1">
        <f t="shared" si="36"/>
        <v>429.75</v>
      </c>
      <c r="E49" s="1">
        <v>130</v>
      </c>
      <c r="F49" s="3"/>
      <c r="G49" s="4">
        <f t="shared" si="35"/>
        <v>559.75</v>
      </c>
      <c r="H49" s="28">
        <f t="shared" si="28"/>
        <v>1075.45</v>
      </c>
      <c r="I49" s="28">
        <f t="shared" si="29"/>
        <v>1032.4749999999999</v>
      </c>
      <c r="J49" s="28">
        <f t="shared" si="30"/>
        <v>989.5</v>
      </c>
      <c r="K49" s="28">
        <f t="shared" si="31"/>
        <v>946.52499999999998</v>
      </c>
      <c r="L49" s="28">
        <f t="shared" si="32"/>
        <v>899.25250000000005</v>
      </c>
      <c r="M49" s="28"/>
      <c r="N49" s="28"/>
      <c r="O49" s="15">
        <f t="shared" si="34"/>
        <v>774.625</v>
      </c>
      <c r="P49" s="29">
        <f t="shared" si="27"/>
        <v>1032.4749999999999</v>
      </c>
      <c r="Q49" s="9">
        <v>1</v>
      </c>
      <c r="R49" s="27">
        <v>0</v>
      </c>
    </row>
    <row r="50" spans="1:19">
      <c r="A50" s="20" t="s">
        <v>46</v>
      </c>
      <c r="B50" s="20" t="s">
        <v>46</v>
      </c>
      <c r="C50" s="51">
        <v>64.45</v>
      </c>
      <c r="D50" s="1">
        <f t="shared" si="36"/>
        <v>483.375</v>
      </c>
      <c r="E50" s="1">
        <v>135</v>
      </c>
      <c r="F50" s="3"/>
      <c r="G50" s="4">
        <f t="shared" si="35"/>
        <v>618.375</v>
      </c>
      <c r="H50" s="28">
        <f t="shared" si="28"/>
        <v>1198.4250000000002</v>
      </c>
      <c r="I50" s="28">
        <f t="shared" si="29"/>
        <v>1150.0875000000001</v>
      </c>
      <c r="J50" s="28">
        <f t="shared" si="30"/>
        <v>1101.75</v>
      </c>
      <c r="K50" s="28">
        <f t="shared" si="31"/>
        <v>1053.4124999999999</v>
      </c>
      <c r="L50" s="28">
        <f t="shared" si="32"/>
        <v>1000.24125</v>
      </c>
      <c r="M50" s="28"/>
      <c r="N50" s="28"/>
      <c r="O50" s="15">
        <f>D50*1.5*Q50+E50+F50</f>
        <v>860.0625</v>
      </c>
      <c r="P50" s="29">
        <f t="shared" si="27"/>
        <v>1150.0875000000001</v>
      </c>
      <c r="Q50" s="9">
        <v>1</v>
      </c>
      <c r="R50" s="27">
        <v>0</v>
      </c>
    </row>
    <row r="51" spans="1:19">
      <c r="A51" s="20" t="s">
        <v>47</v>
      </c>
      <c r="B51" s="20" t="s">
        <v>47</v>
      </c>
      <c r="C51" s="51">
        <v>87.18</v>
      </c>
      <c r="D51" s="1">
        <f t="shared" si="36"/>
        <v>653.85</v>
      </c>
      <c r="E51" s="1">
        <v>150</v>
      </c>
      <c r="F51" s="3"/>
      <c r="G51" s="4">
        <f t="shared" si="35"/>
        <v>803.85</v>
      </c>
      <c r="H51" s="28">
        <f t="shared" si="28"/>
        <v>1588.4700000000003</v>
      </c>
      <c r="I51" s="28">
        <f t="shared" si="29"/>
        <v>1523.085</v>
      </c>
      <c r="J51" s="28">
        <f t="shared" si="30"/>
        <v>1457.7</v>
      </c>
      <c r="K51" s="28">
        <f t="shared" si="31"/>
        <v>1392.3150000000001</v>
      </c>
      <c r="L51" s="28">
        <f t="shared" si="32"/>
        <v>1320.3915</v>
      </c>
      <c r="M51" s="28"/>
      <c r="N51" s="28"/>
      <c r="O51" s="15">
        <f t="shared" si="34"/>
        <v>1130.7750000000001</v>
      </c>
      <c r="P51" s="29">
        <f t="shared" si="27"/>
        <v>1523.085</v>
      </c>
      <c r="Q51" s="9">
        <v>1</v>
      </c>
      <c r="R51" s="27">
        <v>0</v>
      </c>
    </row>
    <row r="52" spans="1:19">
      <c r="A52" s="30" t="s">
        <v>48</v>
      </c>
      <c r="B52" s="12" t="s">
        <v>49</v>
      </c>
      <c r="C52" s="18">
        <v>134.63999999999999</v>
      </c>
      <c r="D52" s="1">
        <f t="shared" si="36"/>
        <v>1009.8</v>
      </c>
      <c r="E52" s="1">
        <v>525</v>
      </c>
      <c r="F52" s="3"/>
      <c r="G52" s="58">
        <f>D52</f>
        <v>1009.8</v>
      </c>
      <c r="H52" s="22">
        <f>G52*2.5+E52+F52</f>
        <v>3049.5</v>
      </c>
      <c r="I52" s="22">
        <f>G52*2.2+E52+F52</f>
        <v>2746.56</v>
      </c>
      <c r="J52" s="22">
        <f>G52*2+E52+F52</f>
        <v>2544.6</v>
      </c>
      <c r="K52" s="31"/>
      <c r="L52" s="31"/>
      <c r="M52" s="31"/>
      <c r="N52" s="31"/>
      <c r="O52" s="32">
        <f>G52*1.9+E52+F52</f>
        <v>2443.62</v>
      </c>
      <c r="P52" s="29">
        <f t="shared" si="27"/>
        <v>2746.56</v>
      </c>
      <c r="Q52" s="9">
        <v>1</v>
      </c>
      <c r="R52" s="10">
        <v>0</v>
      </c>
    </row>
    <row r="53" spans="1:19">
      <c r="A53" s="20" t="s">
        <v>17</v>
      </c>
      <c r="B53" s="20" t="s">
        <v>17</v>
      </c>
      <c r="C53" s="13">
        <v>41.98</v>
      </c>
      <c r="D53" s="1">
        <f t="shared" si="36"/>
        <v>314.84999999999997</v>
      </c>
      <c r="E53" s="1">
        <v>160</v>
      </c>
      <c r="F53" s="3"/>
      <c r="G53" s="4">
        <f t="shared" ref="G53:G88" si="37">D53</f>
        <v>314.84999999999997</v>
      </c>
      <c r="H53" s="57">
        <f>D53*2.2*Q53+E53+F53</f>
        <v>852.67</v>
      </c>
      <c r="I53" s="57">
        <f>D53*2.1*Q53+E53+F53</f>
        <v>821.18499999999995</v>
      </c>
      <c r="J53" s="57">
        <f>D53*2*Q53+E53+F53</f>
        <v>789.69999999999993</v>
      </c>
      <c r="K53" s="57">
        <f>D53*1.9*Q53+E53+F53</f>
        <v>758.21499999999992</v>
      </c>
      <c r="L53" s="57">
        <f>D53*1.79*Q53+E53+F53</f>
        <v>723.58150000000001</v>
      </c>
      <c r="M53" s="14"/>
      <c r="N53" s="14"/>
      <c r="O53" s="15">
        <f>D53*1.7*Q53+E53+F53</f>
        <v>695.24499999999989</v>
      </c>
      <c r="P53" s="16">
        <f>I53</f>
        <v>821.18499999999995</v>
      </c>
      <c r="Q53" s="9">
        <v>1</v>
      </c>
      <c r="R53" s="10">
        <v>0</v>
      </c>
      <c r="S53" s="9">
        <v>1</v>
      </c>
    </row>
    <row r="54" spans="1:19">
      <c r="A54" s="20" t="s">
        <v>18</v>
      </c>
      <c r="B54" s="20" t="s">
        <v>18</v>
      </c>
      <c r="C54" s="13">
        <v>50.12</v>
      </c>
      <c r="D54" s="1">
        <f t="shared" si="36"/>
        <v>375.9</v>
      </c>
      <c r="E54" s="1">
        <v>160</v>
      </c>
      <c r="F54" s="3"/>
      <c r="G54" s="4">
        <f t="shared" si="37"/>
        <v>375.9</v>
      </c>
      <c r="H54" s="57">
        <f t="shared" ref="H54:H86" si="38">D54*2.2*Q54+E54+F54</f>
        <v>986.98</v>
      </c>
      <c r="I54" s="57">
        <f t="shared" ref="I54:I86" si="39">D54*2.1*Q54+E54+F54</f>
        <v>949.39</v>
      </c>
      <c r="J54" s="57">
        <f t="shared" ref="J54:J86" si="40">D54*2*Q54+E54+F54</f>
        <v>911.8</v>
      </c>
      <c r="K54" s="57">
        <f t="shared" ref="K54:K86" si="41">D54*1.9*Q54+E54+F54</f>
        <v>874.20999999999992</v>
      </c>
      <c r="L54" s="57">
        <f t="shared" ref="L54:L58" si="42">D54*1.8*Q54+E54+F54</f>
        <v>836.62</v>
      </c>
      <c r="M54" s="14"/>
      <c r="N54" s="14"/>
      <c r="O54" s="15">
        <f t="shared" ref="O54:O86" si="43">D54*1.7*Q54+E54+F54</f>
        <v>799.03</v>
      </c>
      <c r="P54" s="16">
        <f t="shared" ref="P54:P88" si="44">I54</f>
        <v>949.39</v>
      </c>
      <c r="Q54" s="9">
        <v>1</v>
      </c>
      <c r="R54" s="10">
        <v>0</v>
      </c>
    </row>
    <row r="55" spans="1:19">
      <c r="A55" s="20" t="s">
        <v>19</v>
      </c>
      <c r="B55" s="20" t="s">
        <v>19</v>
      </c>
      <c r="C55" s="13">
        <v>56.73</v>
      </c>
      <c r="D55" s="1">
        <f t="shared" si="36"/>
        <v>425.47499999999997</v>
      </c>
      <c r="E55" s="1">
        <v>160</v>
      </c>
      <c r="F55" s="3"/>
      <c r="G55" s="4">
        <f t="shared" si="37"/>
        <v>425.47499999999997</v>
      </c>
      <c r="H55" s="57">
        <f t="shared" si="38"/>
        <v>1096.0450000000001</v>
      </c>
      <c r="I55" s="57">
        <f t="shared" si="39"/>
        <v>1053.4974999999999</v>
      </c>
      <c r="J55" s="57">
        <f t="shared" si="40"/>
        <v>1010.9499999999999</v>
      </c>
      <c r="K55" s="57">
        <f t="shared" si="41"/>
        <v>968.40249999999992</v>
      </c>
      <c r="L55" s="57">
        <f t="shared" si="42"/>
        <v>925.8549999999999</v>
      </c>
      <c r="M55" s="14"/>
      <c r="N55" s="14"/>
      <c r="O55" s="15">
        <f t="shared" si="43"/>
        <v>883.30749999999989</v>
      </c>
      <c r="P55" s="16">
        <f t="shared" si="44"/>
        <v>1053.4974999999999</v>
      </c>
      <c r="Q55" s="9">
        <v>1</v>
      </c>
      <c r="R55" s="10">
        <v>0</v>
      </c>
    </row>
    <row r="56" spans="1:19">
      <c r="A56" s="20" t="s">
        <v>20</v>
      </c>
      <c r="B56" s="20" t="s">
        <v>20</v>
      </c>
      <c r="C56" s="13">
        <v>64.94</v>
      </c>
      <c r="D56" s="1">
        <f t="shared" si="36"/>
        <v>487.04999999999995</v>
      </c>
      <c r="E56" s="1">
        <v>160</v>
      </c>
      <c r="F56" s="3"/>
      <c r="G56" s="4">
        <f t="shared" si="37"/>
        <v>487.04999999999995</v>
      </c>
      <c r="H56" s="57">
        <f t="shared" si="38"/>
        <v>1231.51</v>
      </c>
      <c r="I56" s="57">
        <f t="shared" si="39"/>
        <v>1182.8049999999998</v>
      </c>
      <c r="J56" s="57">
        <f t="shared" si="40"/>
        <v>1134.0999999999999</v>
      </c>
      <c r="K56" s="57">
        <f t="shared" si="41"/>
        <v>1085.395</v>
      </c>
      <c r="L56" s="57">
        <f t="shared" si="42"/>
        <v>1036.69</v>
      </c>
      <c r="M56" s="14"/>
      <c r="N56" s="14"/>
      <c r="O56" s="15">
        <f t="shared" si="43"/>
        <v>987.9849999999999</v>
      </c>
      <c r="P56" s="16">
        <f t="shared" si="44"/>
        <v>1182.8049999999998</v>
      </c>
      <c r="Q56" s="9">
        <v>1</v>
      </c>
      <c r="R56" s="10">
        <v>0</v>
      </c>
    </row>
    <row r="57" spans="1:19">
      <c r="A57" s="20" t="s">
        <v>21</v>
      </c>
      <c r="B57" s="20" t="s">
        <v>21</v>
      </c>
      <c r="C57" s="13">
        <v>73.209999999999994</v>
      </c>
      <c r="D57" s="1">
        <f t="shared" si="36"/>
        <v>549.07499999999993</v>
      </c>
      <c r="E57" s="1">
        <v>160</v>
      </c>
      <c r="F57" s="3"/>
      <c r="G57" s="4">
        <f t="shared" si="37"/>
        <v>549.07499999999993</v>
      </c>
      <c r="H57" s="57">
        <f t="shared" si="38"/>
        <v>1367.9649999999999</v>
      </c>
      <c r="I57" s="57">
        <f t="shared" si="39"/>
        <v>1313.0574999999999</v>
      </c>
      <c r="J57" s="57">
        <f t="shared" si="40"/>
        <v>1258.1499999999999</v>
      </c>
      <c r="K57" s="57">
        <f t="shared" si="41"/>
        <v>1203.2424999999998</v>
      </c>
      <c r="L57" s="57">
        <f t="shared" si="42"/>
        <v>1148.335</v>
      </c>
      <c r="M57" s="14"/>
      <c r="N57" s="14"/>
      <c r="O57" s="15">
        <f t="shared" si="43"/>
        <v>1093.4274999999998</v>
      </c>
      <c r="P57" s="16">
        <f t="shared" si="44"/>
        <v>1313.0574999999999</v>
      </c>
      <c r="Q57" s="9">
        <v>1</v>
      </c>
      <c r="R57" s="10">
        <v>0</v>
      </c>
    </row>
    <row r="58" spans="1:19">
      <c r="A58" s="20" t="s">
        <v>22</v>
      </c>
      <c r="B58" s="20" t="s">
        <v>22</v>
      </c>
      <c r="C58" s="13">
        <v>81.93</v>
      </c>
      <c r="D58" s="1">
        <f t="shared" si="36"/>
        <v>614.47500000000002</v>
      </c>
      <c r="E58" s="1">
        <v>160</v>
      </c>
      <c r="F58" s="3"/>
      <c r="G58" s="4">
        <f t="shared" si="37"/>
        <v>614.47500000000002</v>
      </c>
      <c r="H58" s="57">
        <f t="shared" si="38"/>
        <v>1511.8450000000003</v>
      </c>
      <c r="I58" s="57">
        <f t="shared" si="39"/>
        <v>1450.3975</v>
      </c>
      <c r="J58" s="57">
        <f t="shared" si="40"/>
        <v>1388.95</v>
      </c>
      <c r="K58" s="57">
        <f t="shared" si="41"/>
        <v>1327.5025000000001</v>
      </c>
      <c r="L58" s="57">
        <f t="shared" si="42"/>
        <v>1266.0550000000001</v>
      </c>
      <c r="M58" s="14"/>
      <c r="N58" s="14"/>
      <c r="O58" s="15">
        <f t="shared" si="43"/>
        <v>1204.6075000000001</v>
      </c>
      <c r="P58" s="16">
        <f t="shared" si="44"/>
        <v>1450.3975</v>
      </c>
      <c r="Q58" s="9">
        <v>1</v>
      </c>
      <c r="R58" s="10">
        <v>0</v>
      </c>
    </row>
    <row r="59" spans="1:19">
      <c r="A59" s="20" t="s">
        <v>23</v>
      </c>
      <c r="B59" s="20" t="s">
        <v>23</v>
      </c>
      <c r="C59" s="13">
        <v>92.77</v>
      </c>
      <c r="D59" s="1">
        <f t="shared" si="36"/>
        <v>695.77499999999998</v>
      </c>
      <c r="E59" s="1">
        <v>300</v>
      </c>
      <c r="F59" s="3"/>
      <c r="G59" s="4">
        <f t="shared" si="37"/>
        <v>695.77499999999998</v>
      </c>
      <c r="H59" s="57">
        <f t="shared" si="38"/>
        <v>1830.7050000000002</v>
      </c>
      <c r="I59" s="57">
        <f t="shared" si="39"/>
        <v>1761.1275000000001</v>
      </c>
      <c r="J59" s="57">
        <f t="shared" si="40"/>
        <v>1691.55</v>
      </c>
      <c r="K59" s="57">
        <f t="shared" si="41"/>
        <v>1621.9724999999999</v>
      </c>
      <c r="L59" s="57">
        <f t="shared" ref="L59:L86" si="45">D59*1.79*Q59+E59+F59</f>
        <v>1545.4372499999999</v>
      </c>
      <c r="M59" s="14"/>
      <c r="N59" s="14"/>
      <c r="O59" s="15">
        <f t="shared" si="43"/>
        <v>1482.8174999999999</v>
      </c>
      <c r="P59" s="16">
        <f t="shared" si="44"/>
        <v>1761.1275000000001</v>
      </c>
      <c r="Q59" s="9">
        <v>1</v>
      </c>
      <c r="R59" s="10">
        <v>0</v>
      </c>
    </row>
    <row r="60" spans="1:19">
      <c r="A60" s="33" t="s">
        <v>50</v>
      </c>
      <c r="B60" s="33" t="s">
        <v>50</v>
      </c>
      <c r="C60" s="13">
        <v>84.92</v>
      </c>
      <c r="D60" s="2">
        <f t="shared" si="36"/>
        <v>636.9</v>
      </c>
      <c r="E60" s="1">
        <v>135</v>
      </c>
      <c r="F60" s="3"/>
      <c r="G60" s="4">
        <f t="shared" si="37"/>
        <v>636.9</v>
      </c>
      <c r="H60" s="57">
        <f t="shared" si="38"/>
        <v>1536.18</v>
      </c>
      <c r="I60" s="57">
        <f t="shared" si="39"/>
        <v>1472.49</v>
      </c>
      <c r="J60" s="57">
        <f t="shared" si="40"/>
        <v>1408.8</v>
      </c>
      <c r="K60" s="57">
        <f t="shared" si="41"/>
        <v>1345.11</v>
      </c>
      <c r="L60" s="57">
        <f t="shared" si="45"/>
        <v>1275.0509999999999</v>
      </c>
      <c r="M60" s="14"/>
      <c r="N60" s="14"/>
      <c r="O60" s="15">
        <f t="shared" si="43"/>
        <v>1217.73</v>
      </c>
      <c r="P60" s="16">
        <f t="shared" si="44"/>
        <v>1472.49</v>
      </c>
      <c r="Q60" s="9">
        <v>1</v>
      </c>
      <c r="R60" s="10">
        <v>0</v>
      </c>
    </row>
    <row r="61" spans="1:19">
      <c r="A61" s="33" t="s">
        <v>51</v>
      </c>
      <c r="B61" s="33" t="s">
        <v>51</v>
      </c>
      <c r="C61" s="13">
        <v>93.62</v>
      </c>
      <c r="D61" s="2">
        <f t="shared" si="36"/>
        <v>702.15000000000009</v>
      </c>
      <c r="E61" s="1">
        <v>100</v>
      </c>
      <c r="F61" s="3"/>
      <c r="G61" s="4">
        <f t="shared" si="37"/>
        <v>702.15000000000009</v>
      </c>
      <c r="H61" s="57">
        <f t="shared" si="38"/>
        <v>1644.7300000000002</v>
      </c>
      <c r="I61" s="57">
        <f t="shared" si="39"/>
        <v>1574.5150000000003</v>
      </c>
      <c r="J61" s="57">
        <f t="shared" si="40"/>
        <v>1504.3000000000002</v>
      </c>
      <c r="K61" s="57">
        <f t="shared" si="41"/>
        <v>1434.085</v>
      </c>
      <c r="L61" s="57">
        <f t="shared" si="45"/>
        <v>1356.8485000000003</v>
      </c>
      <c r="M61" s="14"/>
      <c r="N61" s="14"/>
      <c r="O61" s="15">
        <f t="shared" si="43"/>
        <v>1293.6550000000002</v>
      </c>
      <c r="P61" s="16">
        <f t="shared" si="44"/>
        <v>1574.5150000000003</v>
      </c>
      <c r="Q61" s="9">
        <v>1</v>
      </c>
      <c r="R61" s="10">
        <v>0</v>
      </c>
    </row>
    <row r="62" spans="1:19">
      <c r="A62" s="33" t="s">
        <v>52</v>
      </c>
      <c r="B62" s="33" t="s">
        <v>52</v>
      </c>
      <c r="C62" s="13">
        <v>87.41</v>
      </c>
      <c r="D62" s="2">
        <f t="shared" si="36"/>
        <v>655.57499999999993</v>
      </c>
      <c r="E62" s="1">
        <v>100</v>
      </c>
      <c r="F62" s="3"/>
      <c r="G62" s="4">
        <f t="shared" si="37"/>
        <v>655.57499999999993</v>
      </c>
      <c r="H62" s="57">
        <f t="shared" si="38"/>
        <v>1542.2649999999999</v>
      </c>
      <c r="I62" s="57">
        <f t="shared" si="39"/>
        <v>1476.7075</v>
      </c>
      <c r="J62" s="57">
        <f t="shared" si="40"/>
        <v>1411.1499999999999</v>
      </c>
      <c r="K62" s="57">
        <f t="shared" si="41"/>
        <v>1345.5924999999997</v>
      </c>
      <c r="L62" s="57">
        <f t="shared" si="45"/>
        <v>1273.4792499999999</v>
      </c>
      <c r="M62" s="14"/>
      <c r="N62" s="14"/>
      <c r="O62" s="15">
        <f t="shared" si="43"/>
        <v>1214.4775</v>
      </c>
      <c r="P62" s="16">
        <f t="shared" si="44"/>
        <v>1476.7075</v>
      </c>
      <c r="Q62" s="9">
        <v>1</v>
      </c>
      <c r="R62" s="10">
        <v>0</v>
      </c>
    </row>
    <row r="63" spans="1:19">
      <c r="A63" s="33" t="s">
        <v>53</v>
      </c>
      <c r="B63" s="33" t="s">
        <v>53</v>
      </c>
      <c r="C63" s="13">
        <v>85.76</v>
      </c>
      <c r="D63" s="2">
        <f t="shared" si="36"/>
        <v>643.20000000000005</v>
      </c>
      <c r="E63" s="1">
        <v>100</v>
      </c>
      <c r="F63" s="3"/>
      <c r="G63" s="4">
        <f t="shared" si="37"/>
        <v>643.20000000000005</v>
      </c>
      <c r="H63" s="57">
        <f t="shared" si="38"/>
        <v>1515.0400000000002</v>
      </c>
      <c r="I63" s="57">
        <f t="shared" si="39"/>
        <v>1450.7200000000003</v>
      </c>
      <c r="J63" s="57">
        <f t="shared" si="40"/>
        <v>1386.4</v>
      </c>
      <c r="K63" s="57">
        <f t="shared" si="41"/>
        <v>1322.08</v>
      </c>
      <c r="L63" s="57">
        <f t="shared" si="45"/>
        <v>1251.3280000000002</v>
      </c>
      <c r="M63" s="14"/>
      <c r="N63" s="14"/>
      <c r="O63" s="15">
        <f t="shared" si="43"/>
        <v>1193.44</v>
      </c>
      <c r="P63" s="16">
        <f t="shared" si="44"/>
        <v>1450.7200000000003</v>
      </c>
      <c r="Q63" s="9">
        <v>1</v>
      </c>
      <c r="R63" s="10">
        <v>0</v>
      </c>
    </row>
    <row r="64" spans="1:19">
      <c r="A64" s="33" t="s">
        <v>54</v>
      </c>
      <c r="B64" s="33" t="s">
        <v>54</v>
      </c>
      <c r="C64" s="13">
        <v>74.400000000000006</v>
      </c>
      <c r="D64" s="2">
        <f t="shared" si="36"/>
        <v>558</v>
      </c>
      <c r="E64" s="1">
        <v>100</v>
      </c>
      <c r="F64" s="3"/>
      <c r="G64" s="4">
        <f t="shared" si="37"/>
        <v>558</v>
      </c>
      <c r="H64" s="57">
        <f t="shared" si="38"/>
        <v>1327.6000000000001</v>
      </c>
      <c r="I64" s="57">
        <f t="shared" si="39"/>
        <v>1271.8</v>
      </c>
      <c r="J64" s="57">
        <f t="shared" si="40"/>
        <v>1216</v>
      </c>
      <c r="K64" s="57">
        <f t="shared" si="41"/>
        <v>1160.2</v>
      </c>
      <c r="L64" s="57">
        <f t="shared" si="45"/>
        <v>1098.8200000000002</v>
      </c>
      <c r="M64" s="14"/>
      <c r="N64" s="14"/>
      <c r="O64" s="15">
        <f t="shared" si="43"/>
        <v>1048.5999999999999</v>
      </c>
      <c r="P64" s="16">
        <f t="shared" si="44"/>
        <v>1271.8</v>
      </c>
      <c r="Q64" s="9">
        <v>1</v>
      </c>
      <c r="R64" s="10">
        <v>0</v>
      </c>
    </row>
    <row r="65" spans="1:18">
      <c r="A65" s="33" t="s">
        <v>55</v>
      </c>
      <c r="B65" s="33" t="s">
        <v>55</v>
      </c>
      <c r="C65" s="13">
        <v>79.59</v>
      </c>
      <c r="D65" s="2">
        <f t="shared" si="36"/>
        <v>596.92500000000007</v>
      </c>
      <c r="E65" s="1">
        <v>100</v>
      </c>
      <c r="F65" s="3"/>
      <c r="G65" s="4">
        <f t="shared" si="37"/>
        <v>596.92500000000007</v>
      </c>
      <c r="H65" s="57">
        <f t="shared" si="38"/>
        <v>1413.2350000000004</v>
      </c>
      <c r="I65" s="57">
        <f t="shared" si="39"/>
        <v>1353.5425000000002</v>
      </c>
      <c r="J65" s="57">
        <f t="shared" si="40"/>
        <v>1293.8500000000001</v>
      </c>
      <c r="K65" s="57">
        <f t="shared" si="41"/>
        <v>1234.1575</v>
      </c>
      <c r="L65" s="57">
        <f t="shared" si="45"/>
        <v>1168.49575</v>
      </c>
      <c r="M65" s="14"/>
      <c r="N65" s="14"/>
      <c r="O65" s="15">
        <f t="shared" si="43"/>
        <v>1114.7725</v>
      </c>
      <c r="P65" s="16">
        <f t="shared" si="44"/>
        <v>1353.5425000000002</v>
      </c>
      <c r="Q65" s="9">
        <v>1</v>
      </c>
      <c r="R65" s="10">
        <v>0</v>
      </c>
    </row>
    <row r="66" spans="1:18">
      <c r="A66" s="33" t="s">
        <v>56</v>
      </c>
      <c r="B66" s="33" t="s">
        <v>56</v>
      </c>
      <c r="C66" s="33">
        <v>103.65</v>
      </c>
      <c r="D66" s="2">
        <f t="shared" si="36"/>
        <v>777.375</v>
      </c>
      <c r="E66" s="1">
        <v>100</v>
      </c>
      <c r="F66" s="3"/>
      <c r="G66" s="4">
        <f t="shared" si="37"/>
        <v>777.375</v>
      </c>
      <c r="H66" s="57">
        <f t="shared" si="38"/>
        <v>1810.2250000000001</v>
      </c>
      <c r="I66" s="57">
        <f t="shared" si="39"/>
        <v>1732.4875000000002</v>
      </c>
      <c r="J66" s="57">
        <f t="shared" si="40"/>
        <v>1654.75</v>
      </c>
      <c r="K66" s="57">
        <f t="shared" si="41"/>
        <v>1577.0124999999998</v>
      </c>
      <c r="L66" s="57">
        <f t="shared" si="45"/>
        <v>1491.50125</v>
      </c>
      <c r="M66" s="14"/>
      <c r="N66" s="14"/>
      <c r="O66" s="15">
        <f t="shared" si="43"/>
        <v>1421.5374999999999</v>
      </c>
      <c r="P66" s="16">
        <f t="shared" si="44"/>
        <v>1732.4875000000002</v>
      </c>
      <c r="Q66" s="9">
        <v>1</v>
      </c>
      <c r="R66" s="10">
        <v>0</v>
      </c>
    </row>
    <row r="67" spans="1:18">
      <c r="A67" s="33" t="s">
        <v>57</v>
      </c>
      <c r="B67" s="33" t="s">
        <v>57</v>
      </c>
      <c r="C67" s="33">
        <v>112.24</v>
      </c>
      <c r="D67" s="2">
        <f t="shared" si="36"/>
        <v>841.8</v>
      </c>
      <c r="E67" s="1">
        <v>100</v>
      </c>
      <c r="F67" s="3"/>
      <c r="G67" s="4">
        <f t="shared" si="37"/>
        <v>841.8</v>
      </c>
      <c r="H67" s="57">
        <f t="shared" si="38"/>
        <v>1951.96</v>
      </c>
      <c r="I67" s="57">
        <f t="shared" si="39"/>
        <v>1867.78</v>
      </c>
      <c r="J67" s="57">
        <f t="shared" si="40"/>
        <v>1783.6</v>
      </c>
      <c r="K67" s="57">
        <f t="shared" si="41"/>
        <v>1699.4199999999998</v>
      </c>
      <c r="L67" s="57">
        <f t="shared" si="45"/>
        <v>1606.8219999999999</v>
      </c>
      <c r="M67" s="14"/>
      <c r="N67" s="14"/>
      <c r="O67" s="15">
        <f t="shared" si="43"/>
        <v>1531.06</v>
      </c>
      <c r="P67" s="16">
        <f t="shared" si="44"/>
        <v>1867.78</v>
      </c>
      <c r="Q67" s="9">
        <v>1</v>
      </c>
      <c r="R67" s="10">
        <v>0</v>
      </c>
    </row>
    <row r="68" spans="1:18">
      <c r="A68" s="33" t="s">
        <v>58</v>
      </c>
      <c r="B68" s="33" t="s">
        <v>58</v>
      </c>
      <c r="C68" s="53">
        <v>124.44</v>
      </c>
      <c r="D68" s="2">
        <f t="shared" si="36"/>
        <v>933.3</v>
      </c>
      <c r="E68" s="1">
        <v>100</v>
      </c>
      <c r="F68" s="3"/>
      <c r="G68" s="4">
        <f t="shared" si="37"/>
        <v>933.3</v>
      </c>
      <c r="H68" s="57">
        <f t="shared" si="38"/>
        <v>2153.2600000000002</v>
      </c>
      <c r="I68" s="57">
        <f t="shared" si="39"/>
        <v>2059.9300000000003</v>
      </c>
      <c r="J68" s="57">
        <f t="shared" si="40"/>
        <v>1966.6</v>
      </c>
      <c r="K68" s="57">
        <f t="shared" si="41"/>
        <v>1873.2699999999998</v>
      </c>
      <c r="L68" s="57">
        <f t="shared" si="45"/>
        <v>1770.607</v>
      </c>
      <c r="M68" s="14"/>
      <c r="N68" s="14"/>
      <c r="O68" s="15">
        <f t="shared" si="43"/>
        <v>1686.61</v>
      </c>
      <c r="P68" s="16">
        <f t="shared" si="44"/>
        <v>2059.9300000000003</v>
      </c>
      <c r="Q68" s="9">
        <v>1</v>
      </c>
      <c r="R68" s="10">
        <v>0</v>
      </c>
    </row>
    <row r="69" spans="1:18">
      <c r="A69" s="33" t="s">
        <v>59</v>
      </c>
      <c r="B69" s="33" t="s">
        <v>59</v>
      </c>
      <c r="C69" s="53">
        <v>56.92</v>
      </c>
      <c r="D69" s="2">
        <f t="shared" si="36"/>
        <v>426.90000000000003</v>
      </c>
      <c r="E69" s="1">
        <v>100</v>
      </c>
      <c r="F69" s="3"/>
      <c r="G69" s="4">
        <f t="shared" si="37"/>
        <v>426.90000000000003</v>
      </c>
      <c r="H69" s="57">
        <f t="shared" si="38"/>
        <v>1039.1800000000003</v>
      </c>
      <c r="I69" s="57">
        <f t="shared" si="39"/>
        <v>996.49000000000012</v>
      </c>
      <c r="J69" s="57">
        <f t="shared" si="40"/>
        <v>953.80000000000007</v>
      </c>
      <c r="K69" s="57">
        <f t="shared" si="41"/>
        <v>911.11</v>
      </c>
      <c r="L69" s="57">
        <f t="shared" si="45"/>
        <v>864.15100000000007</v>
      </c>
      <c r="M69" s="14"/>
      <c r="N69" s="14"/>
      <c r="O69" s="15">
        <f t="shared" si="43"/>
        <v>825.73</v>
      </c>
      <c r="P69" s="16">
        <f t="shared" si="44"/>
        <v>996.49000000000012</v>
      </c>
      <c r="Q69" s="9">
        <v>1</v>
      </c>
      <c r="R69" s="10">
        <v>0</v>
      </c>
    </row>
    <row r="70" spans="1:18">
      <c r="A70" s="33" t="s">
        <v>60</v>
      </c>
      <c r="B70" s="33" t="s">
        <v>60</v>
      </c>
      <c r="C70" s="53">
        <v>58.05</v>
      </c>
      <c r="D70" s="2">
        <f t="shared" si="36"/>
        <v>435.375</v>
      </c>
      <c r="E70" s="1">
        <v>100</v>
      </c>
      <c r="F70" s="3"/>
      <c r="G70" s="4">
        <f t="shared" si="37"/>
        <v>435.375</v>
      </c>
      <c r="H70" s="57">
        <f t="shared" si="38"/>
        <v>1057.825</v>
      </c>
      <c r="I70" s="57">
        <f t="shared" si="39"/>
        <v>1014.2875</v>
      </c>
      <c r="J70" s="57">
        <f t="shared" si="40"/>
        <v>970.75</v>
      </c>
      <c r="K70" s="57">
        <f t="shared" si="41"/>
        <v>927.21249999999998</v>
      </c>
      <c r="L70" s="57">
        <f t="shared" si="45"/>
        <v>879.32124999999996</v>
      </c>
      <c r="M70" s="14"/>
      <c r="N70" s="14"/>
      <c r="O70" s="15">
        <f t="shared" si="43"/>
        <v>840.13749999999993</v>
      </c>
      <c r="P70" s="16">
        <f t="shared" si="44"/>
        <v>1014.2875</v>
      </c>
      <c r="Q70" s="9">
        <v>1</v>
      </c>
      <c r="R70" s="10">
        <v>0</v>
      </c>
    </row>
    <row r="71" spans="1:18">
      <c r="A71" s="34" t="s">
        <v>61</v>
      </c>
      <c r="B71" s="34" t="s">
        <v>61</v>
      </c>
      <c r="C71" s="53">
        <v>123.75</v>
      </c>
      <c r="D71" s="2">
        <f t="shared" si="36"/>
        <v>928.125</v>
      </c>
      <c r="E71" s="1">
        <v>100</v>
      </c>
      <c r="F71" s="3"/>
      <c r="G71" s="4">
        <f t="shared" si="37"/>
        <v>928.125</v>
      </c>
      <c r="H71" s="57">
        <f t="shared" si="38"/>
        <v>2141.875</v>
      </c>
      <c r="I71" s="57">
        <f t="shared" si="39"/>
        <v>2049.0625</v>
      </c>
      <c r="J71" s="57">
        <f t="shared" si="40"/>
        <v>1956.25</v>
      </c>
      <c r="K71" s="57">
        <f t="shared" si="41"/>
        <v>1863.4375</v>
      </c>
      <c r="L71" s="57">
        <f t="shared" si="45"/>
        <v>1761.34375</v>
      </c>
      <c r="M71" s="14"/>
      <c r="N71" s="14"/>
      <c r="O71" s="15">
        <f t="shared" si="43"/>
        <v>1677.8125</v>
      </c>
      <c r="P71" s="16">
        <f t="shared" si="44"/>
        <v>2049.0625</v>
      </c>
      <c r="Q71" s="9">
        <v>1</v>
      </c>
      <c r="R71" s="10">
        <v>0</v>
      </c>
    </row>
    <row r="72" spans="1:18">
      <c r="A72" s="33" t="s">
        <v>62</v>
      </c>
      <c r="B72" s="33" t="s">
        <v>62</v>
      </c>
      <c r="C72" s="53">
        <v>57.38</v>
      </c>
      <c r="D72" s="2">
        <f t="shared" si="36"/>
        <v>430.35</v>
      </c>
      <c r="E72" s="1">
        <v>100</v>
      </c>
      <c r="F72" s="3"/>
      <c r="G72" s="4">
        <f t="shared" si="37"/>
        <v>430.35</v>
      </c>
      <c r="H72" s="57">
        <f t="shared" si="38"/>
        <v>1046.77</v>
      </c>
      <c r="I72" s="57">
        <f t="shared" si="39"/>
        <v>1003.7350000000001</v>
      </c>
      <c r="J72" s="57">
        <f t="shared" si="40"/>
        <v>960.7</v>
      </c>
      <c r="K72" s="57">
        <f t="shared" si="41"/>
        <v>917.66499999999996</v>
      </c>
      <c r="L72" s="57">
        <f t="shared" si="45"/>
        <v>870.32650000000001</v>
      </c>
      <c r="M72" s="14"/>
      <c r="N72" s="14"/>
      <c r="O72" s="15">
        <f t="shared" si="43"/>
        <v>831.59500000000003</v>
      </c>
      <c r="P72" s="16">
        <f t="shared" si="44"/>
        <v>1003.7350000000001</v>
      </c>
      <c r="Q72" s="9">
        <v>1</v>
      </c>
      <c r="R72" s="10">
        <v>0</v>
      </c>
    </row>
    <row r="73" spans="1:18">
      <c r="A73" s="33" t="s">
        <v>63</v>
      </c>
      <c r="B73" s="33" t="s">
        <v>63</v>
      </c>
      <c r="C73" s="53">
        <v>56.7</v>
      </c>
      <c r="D73" s="2">
        <f t="shared" si="36"/>
        <v>425.25</v>
      </c>
      <c r="E73" s="1">
        <v>100</v>
      </c>
      <c r="F73" s="3"/>
      <c r="G73" s="4">
        <f t="shared" si="37"/>
        <v>425.25</v>
      </c>
      <c r="H73" s="57">
        <f t="shared" si="38"/>
        <v>1035.5500000000002</v>
      </c>
      <c r="I73" s="57">
        <f t="shared" si="39"/>
        <v>993.02500000000009</v>
      </c>
      <c r="J73" s="57">
        <f t="shared" si="40"/>
        <v>950.5</v>
      </c>
      <c r="K73" s="57">
        <f t="shared" si="41"/>
        <v>907.97499999999991</v>
      </c>
      <c r="L73" s="57">
        <f t="shared" si="45"/>
        <v>861.19749999999999</v>
      </c>
      <c r="M73" s="14"/>
      <c r="N73" s="14"/>
      <c r="O73" s="15">
        <f t="shared" si="43"/>
        <v>822.92499999999995</v>
      </c>
      <c r="P73" s="16">
        <f t="shared" si="44"/>
        <v>993.02500000000009</v>
      </c>
      <c r="Q73" s="9">
        <v>1</v>
      </c>
      <c r="R73" s="10">
        <v>0</v>
      </c>
    </row>
    <row r="74" spans="1:18">
      <c r="A74" s="33" t="s">
        <v>64</v>
      </c>
      <c r="B74" s="33" t="s">
        <v>64</v>
      </c>
      <c r="C74" s="53">
        <v>72.2</v>
      </c>
      <c r="D74" s="2">
        <f t="shared" si="36"/>
        <v>541.5</v>
      </c>
      <c r="E74" s="1">
        <v>100</v>
      </c>
      <c r="F74" s="3"/>
      <c r="G74" s="4">
        <f t="shared" si="37"/>
        <v>541.5</v>
      </c>
      <c r="H74" s="57">
        <f t="shared" si="38"/>
        <v>1291.3000000000002</v>
      </c>
      <c r="I74" s="57">
        <f t="shared" si="39"/>
        <v>1237.1500000000001</v>
      </c>
      <c r="J74" s="57">
        <f t="shared" si="40"/>
        <v>1183</v>
      </c>
      <c r="K74" s="57">
        <f t="shared" si="41"/>
        <v>1128.8499999999999</v>
      </c>
      <c r="L74" s="57">
        <f t="shared" si="45"/>
        <v>1069.2849999999999</v>
      </c>
      <c r="M74" s="14"/>
      <c r="N74" s="14"/>
      <c r="O74" s="15">
        <f t="shared" si="43"/>
        <v>1020.55</v>
      </c>
      <c r="P74" s="16">
        <f t="shared" si="44"/>
        <v>1237.1500000000001</v>
      </c>
      <c r="Q74" s="9">
        <v>1</v>
      </c>
      <c r="R74" s="10">
        <v>0</v>
      </c>
    </row>
    <row r="75" spans="1:18">
      <c r="A75" s="33" t="s">
        <v>219</v>
      </c>
      <c r="B75" s="33" t="s">
        <v>65</v>
      </c>
      <c r="C75" s="53">
        <v>55.68</v>
      </c>
      <c r="D75" s="2">
        <f t="shared" si="36"/>
        <v>417.6</v>
      </c>
      <c r="E75" s="1">
        <v>100</v>
      </c>
      <c r="F75" s="3"/>
      <c r="G75" s="4">
        <f t="shared" si="37"/>
        <v>417.6</v>
      </c>
      <c r="H75" s="57">
        <f t="shared" si="38"/>
        <v>1018.7200000000001</v>
      </c>
      <c r="I75" s="57">
        <f t="shared" si="39"/>
        <v>976.96</v>
      </c>
      <c r="J75" s="57">
        <f t="shared" si="40"/>
        <v>935.2</v>
      </c>
      <c r="K75" s="57">
        <f t="shared" si="41"/>
        <v>893.44</v>
      </c>
      <c r="L75" s="57">
        <f t="shared" si="45"/>
        <v>847.50400000000002</v>
      </c>
      <c r="M75" s="14"/>
      <c r="N75" s="14"/>
      <c r="O75" s="15">
        <f t="shared" si="43"/>
        <v>809.92000000000007</v>
      </c>
      <c r="P75" s="16">
        <f t="shared" si="44"/>
        <v>976.96</v>
      </c>
      <c r="Q75" s="9">
        <v>1</v>
      </c>
      <c r="R75" s="10">
        <v>0</v>
      </c>
    </row>
    <row r="76" spans="1:18">
      <c r="A76" s="33" t="s">
        <v>220</v>
      </c>
      <c r="B76" s="33" t="s">
        <v>66</v>
      </c>
      <c r="C76" s="53">
        <v>64.599999999999994</v>
      </c>
      <c r="D76" s="2">
        <f t="shared" si="36"/>
        <v>484.49999999999994</v>
      </c>
      <c r="E76" s="1">
        <v>100</v>
      </c>
      <c r="F76" s="3"/>
      <c r="G76" s="4">
        <f t="shared" si="37"/>
        <v>484.49999999999994</v>
      </c>
      <c r="H76" s="57">
        <f t="shared" si="38"/>
        <v>1165.8999999999999</v>
      </c>
      <c r="I76" s="57">
        <f t="shared" si="39"/>
        <v>1117.4499999999998</v>
      </c>
      <c r="J76" s="57">
        <f t="shared" si="40"/>
        <v>1069</v>
      </c>
      <c r="K76" s="57">
        <f t="shared" si="41"/>
        <v>1020.5499999999998</v>
      </c>
      <c r="L76" s="57">
        <f t="shared" si="45"/>
        <v>967.25499999999988</v>
      </c>
      <c r="M76" s="14"/>
      <c r="N76" s="14"/>
      <c r="O76" s="15">
        <f t="shared" si="43"/>
        <v>923.64999999999986</v>
      </c>
      <c r="P76" s="16">
        <f t="shared" si="44"/>
        <v>1117.4499999999998</v>
      </c>
      <c r="Q76" s="9">
        <v>1</v>
      </c>
      <c r="R76" s="10">
        <v>0</v>
      </c>
    </row>
    <row r="77" spans="1:18">
      <c r="A77" s="33" t="s">
        <v>67</v>
      </c>
      <c r="B77" s="33" t="s">
        <v>67</v>
      </c>
      <c r="C77" s="53">
        <v>94.35</v>
      </c>
      <c r="D77" s="2">
        <f t="shared" si="36"/>
        <v>707.625</v>
      </c>
      <c r="E77" s="1">
        <v>100</v>
      </c>
      <c r="F77" s="3"/>
      <c r="G77" s="4">
        <f t="shared" si="37"/>
        <v>707.625</v>
      </c>
      <c r="H77" s="57">
        <f t="shared" si="38"/>
        <v>1656.7750000000001</v>
      </c>
      <c r="I77" s="57">
        <f t="shared" si="39"/>
        <v>1586.0125</v>
      </c>
      <c r="J77" s="57">
        <f t="shared" si="40"/>
        <v>1515.25</v>
      </c>
      <c r="K77" s="57">
        <f t="shared" si="41"/>
        <v>1444.4875</v>
      </c>
      <c r="L77" s="57">
        <f t="shared" si="45"/>
        <v>1366.6487500000001</v>
      </c>
      <c r="M77" s="14"/>
      <c r="N77" s="14"/>
      <c r="O77" s="15">
        <f t="shared" si="43"/>
        <v>1302.9624999999999</v>
      </c>
      <c r="P77" s="16">
        <f t="shared" si="44"/>
        <v>1586.0125</v>
      </c>
      <c r="Q77" s="9">
        <v>1</v>
      </c>
      <c r="R77" s="10">
        <v>0</v>
      </c>
    </row>
    <row r="78" spans="1:18">
      <c r="A78" s="34" t="s">
        <v>68</v>
      </c>
      <c r="B78" s="34" t="s">
        <v>68</v>
      </c>
      <c r="C78" s="53">
        <v>72.19</v>
      </c>
      <c r="D78" s="2">
        <f t="shared" si="36"/>
        <v>541.42499999999995</v>
      </c>
      <c r="E78" s="1">
        <v>100</v>
      </c>
      <c r="F78" s="3"/>
      <c r="G78" s="4">
        <f t="shared" si="37"/>
        <v>541.42499999999995</v>
      </c>
      <c r="H78" s="57">
        <f t="shared" si="38"/>
        <v>1291.135</v>
      </c>
      <c r="I78" s="57">
        <f t="shared" si="39"/>
        <v>1236.9925000000001</v>
      </c>
      <c r="J78" s="57">
        <f t="shared" si="40"/>
        <v>1182.8499999999999</v>
      </c>
      <c r="K78" s="57">
        <f t="shared" si="41"/>
        <v>1128.7074999999998</v>
      </c>
      <c r="L78" s="57">
        <f t="shared" si="45"/>
        <v>1069.1507499999998</v>
      </c>
      <c r="M78" s="14"/>
      <c r="N78" s="14"/>
      <c r="O78" s="15">
        <f t="shared" si="43"/>
        <v>1020.4224999999999</v>
      </c>
      <c r="P78" s="16">
        <f t="shared" si="44"/>
        <v>1236.9925000000001</v>
      </c>
      <c r="Q78" s="9">
        <v>1</v>
      </c>
      <c r="R78" s="10">
        <v>0</v>
      </c>
    </row>
    <row r="79" spans="1:18">
      <c r="A79" s="33" t="s">
        <v>69</v>
      </c>
      <c r="B79" s="33" t="s">
        <v>69</v>
      </c>
      <c r="C79" s="53">
        <v>107.61</v>
      </c>
      <c r="D79" s="2">
        <f t="shared" si="36"/>
        <v>807.07500000000005</v>
      </c>
      <c r="E79" s="1">
        <v>100</v>
      </c>
      <c r="F79" s="3"/>
      <c r="G79" s="4">
        <f t="shared" si="37"/>
        <v>807.07500000000005</v>
      </c>
      <c r="H79" s="57">
        <f t="shared" si="38"/>
        <v>1875.5650000000003</v>
      </c>
      <c r="I79" s="57">
        <f t="shared" si="39"/>
        <v>1794.8575000000001</v>
      </c>
      <c r="J79" s="57">
        <f t="shared" si="40"/>
        <v>1714.15</v>
      </c>
      <c r="K79" s="57">
        <f t="shared" si="41"/>
        <v>1633.4425000000001</v>
      </c>
      <c r="L79" s="57">
        <f t="shared" si="45"/>
        <v>1544.66425</v>
      </c>
      <c r="M79" s="14"/>
      <c r="N79" s="14"/>
      <c r="O79" s="15">
        <f t="shared" si="43"/>
        <v>1472.0275000000001</v>
      </c>
      <c r="P79" s="16">
        <f t="shared" si="44"/>
        <v>1794.8575000000001</v>
      </c>
      <c r="Q79" s="9">
        <v>1</v>
      </c>
      <c r="R79" s="10">
        <v>0</v>
      </c>
    </row>
    <row r="80" spans="1:18">
      <c r="A80" s="33" t="s">
        <v>70</v>
      </c>
      <c r="B80" s="33" t="s">
        <v>70</v>
      </c>
      <c r="C80" s="53">
        <v>116.23</v>
      </c>
      <c r="D80" s="2">
        <f t="shared" si="36"/>
        <v>871.72500000000002</v>
      </c>
      <c r="E80" s="1">
        <v>100</v>
      </c>
      <c r="F80" s="3"/>
      <c r="G80" s="4">
        <f t="shared" si="37"/>
        <v>871.72500000000002</v>
      </c>
      <c r="H80" s="57">
        <f t="shared" si="38"/>
        <v>2017.7950000000003</v>
      </c>
      <c r="I80" s="57">
        <f t="shared" si="39"/>
        <v>1930.6225000000002</v>
      </c>
      <c r="J80" s="57">
        <f t="shared" si="40"/>
        <v>1843.45</v>
      </c>
      <c r="K80" s="57">
        <f t="shared" si="41"/>
        <v>1756.2774999999999</v>
      </c>
      <c r="L80" s="57">
        <f t="shared" si="45"/>
        <v>1660.3877500000001</v>
      </c>
      <c r="M80" s="14"/>
      <c r="N80" s="14"/>
      <c r="O80" s="15">
        <f t="shared" si="43"/>
        <v>1581.9324999999999</v>
      </c>
      <c r="P80" s="16">
        <f t="shared" si="44"/>
        <v>1930.6225000000002</v>
      </c>
      <c r="Q80" s="9">
        <v>1</v>
      </c>
      <c r="R80" s="10">
        <v>0</v>
      </c>
    </row>
    <row r="81" spans="1:18">
      <c r="A81" s="33" t="s">
        <v>71</v>
      </c>
      <c r="B81" s="33"/>
      <c r="C81" s="55">
        <v>887.12</v>
      </c>
      <c r="D81" s="2">
        <f t="shared" si="36"/>
        <v>6653.4</v>
      </c>
      <c r="E81" s="1">
        <v>100</v>
      </c>
      <c r="F81" s="3"/>
      <c r="G81" s="4">
        <f t="shared" si="37"/>
        <v>6653.4</v>
      </c>
      <c r="H81" s="57">
        <f t="shared" si="38"/>
        <v>14737.48</v>
      </c>
      <c r="I81" s="57">
        <f t="shared" si="39"/>
        <v>14072.14</v>
      </c>
      <c r="J81" s="57">
        <f t="shared" si="40"/>
        <v>13406.8</v>
      </c>
      <c r="K81" s="57">
        <f t="shared" si="41"/>
        <v>12741.46</v>
      </c>
      <c r="L81" s="57">
        <f t="shared" si="45"/>
        <v>12009.585999999999</v>
      </c>
      <c r="M81" s="14"/>
      <c r="N81" s="14"/>
      <c r="O81" s="15">
        <f t="shared" si="43"/>
        <v>11410.779999999999</v>
      </c>
      <c r="P81" s="16">
        <f t="shared" si="44"/>
        <v>14072.14</v>
      </c>
      <c r="Q81" s="9">
        <v>1</v>
      </c>
      <c r="R81" s="10">
        <v>0</v>
      </c>
    </row>
    <row r="82" spans="1:18">
      <c r="A82" s="33" t="s">
        <v>72</v>
      </c>
      <c r="B82" s="33" t="s">
        <v>71</v>
      </c>
      <c r="C82" s="53">
        <v>887.12</v>
      </c>
      <c r="D82" s="2">
        <f t="shared" si="36"/>
        <v>6653.4</v>
      </c>
      <c r="E82" s="1">
        <v>100</v>
      </c>
      <c r="F82" s="3"/>
      <c r="G82" s="4">
        <f t="shared" si="37"/>
        <v>6653.4</v>
      </c>
      <c r="H82" s="57">
        <f t="shared" si="38"/>
        <v>14737.48</v>
      </c>
      <c r="I82" s="57">
        <f t="shared" si="39"/>
        <v>14072.14</v>
      </c>
      <c r="J82" s="57">
        <f t="shared" si="40"/>
        <v>13406.8</v>
      </c>
      <c r="K82" s="57">
        <f t="shared" si="41"/>
        <v>12741.46</v>
      </c>
      <c r="L82" s="57">
        <f t="shared" si="45"/>
        <v>12009.585999999999</v>
      </c>
      <c r="M82" s="14"/>
      <c r="N82" s="14"/>
      <c r="O82" s="15">
        <f t="shared" si="43"/>
        <v>11410.779999999999</v>
      </c>
      <c r="P82" s="16">
        <f t="shared" si="44"/>
        <v>14072.14</v>
      </c>
      <c r="Q82" s="9">
        <v>1</v>
      </c>
      <c r="R82" s="10">
        <v>0</v>
      </c>
    </row>
    <row r="83" spans="1:18">
      <c r="A83" s="33" t="s">
        <v>73</v>
      </c>
      <c r="B83" s="33" t="s">
        <v>73</v>
      </c>
      <c r="C83" s="53">
        <v>887.12</v>
      </c>
      <c r="D83" s="2">
        <f t="shared" si="36"/>
        <v>6653.4</v>
      </c>
      <c r="E83" s="1">
        <v>100</v>
      </c>
      <c r="F83" s="3"/>
      <c r="G83" s="4">
        <f t="shared" si="37"/>
        <v>6653.4</v>
      </c>
      <c r="H83" s="57">
        <f t="shared" si="38"/>
        <v>14737.48</v>
      </c>
      <c r="I83" s="57">
        <f t="shared" si="39"/>
        <v>14072.14</v>
      </c>
      <c r="J83" s="57">
        <f t="shared" si="40"/>
        <v>13406.8</v>
      </c>
      <c r="K83" s="57">
        <f t="shared" si="41"/>
        <v>12741.46</v>
      </c>
      <c r="L83" s="57">
        <f t="shared" si="45"/>
        <v>12009.585999999999</v>
      </c>
      <c r="M83" s="14"/>
      <c r="N83" s="14"/>
      <c r="O83" s="15">
        <f t="shared" si="43"/>
        <v>11410.779999999999</v>
      </c>
      <c r="P83" s="16">
        <f t="shared" si="44"/>
        <v>14072.14</v>
      </c>
      <c r="Q83" s="9">
        <v>1</v>
      </c>
      <c r="R83" s="10">
        <v>0</v>
      </c>
    </row>
    <row r="84" spans="1:18">
      <c r="A84" s="33" t="s">
        <v>74</v>
      </c>
      <c r="B84" s="33"/>
      <c r="C84" s="53">
        <v>1214.1099999999999</v>
      </c>
      <c r="D84" s="2">
        <f t="shared" si="36"/>
        <v>9105.8249999999989</v>
      </c>
      <c r="E84" s="1">
        <v>100</v>
      </c>
      <c r="F84" s="3"/>
      <c r="G84" s="4">
        <f t="shared" si="37"/>
        <v>9105.8249999999989</v>
      </c>
      <c r="H84" s="57">
        <f t="shared" si="38"/>
        <v>20132.814999999999</v>
      </c>
      <c r="I84" s="57">
        <f t="shared" si="39"/>
        <v>19222.232499999998</v>
      </c>
      <c r="J84" s="57">
        <f t="shared" si="40"/>
        <v>18311.649999999998</v>
      </c>
      <c r="K84" s="57">
        <f t="shared" si="41"/>
        <v>17401.067499999997</v>
      </c>
      <c r="L84" s="57">
        <f t="shared" si="45"/>
        <v>16399.426749999999</v>
      </c>
      <c r="M84" s="14"/>
      <c r="N84" s="14"/>
      <c r="O84" s="15">
        <f t="shared" si="43"/>
        <v>15579.902499999998</v>
      </c>
      <c r="P84" s="16">
        <f t="shared" si="44"/>
        <v>19222.232499999998</v>
      </c>
      <c r="Q84" s="9">
        <v>1</v>
      </c>
      <c r="R84" s="10">
        <v>0</v>
      </c>
    </row>
    <row r="85" spans="1:18">
      <c r="A85" s="33" t="s">
        <v>75</v>
      </c>
      <c r="B85" s="33" t="s">
        <v>76</v>
      </c>
      <c r="C85" s="53">
        <v>1214.1099999999999</v>
      </c>
      <c r="D85" s="2">
        <f t="shared" si="36"/>
        <v>9105.8249999999989</v>
      </c>
      <c r="E85" s="1">
        <v>100</v>
      </c>
      <c r="F85" s="3"/>
      <c r="G85" s="4">
        <f t="shared" si="37"/>
        <v>9105.8249999999989</v>
      </c>
      <c r="H85" s="57">
        <f t="shared" si="38"/>
        <v>20132.814999999999</v>
      </c>
      <c r="I85" s="57">
        <f t="shared" si="39"/>
        <v>19222.232499999998</v>
      </c>
      <c r="J85" s="57">
        <f t="shared" si="40"/>
        <v>18311.649999999998</v>
      </c>
      <c r="K85" s="57">
        <f t="shared" si="41"/>
        <v>17401.067499999997</v>
      </c>
      <c r="L85" s="57">
        <f t="shared" si="45"/>
        <v>16399.426749999999</v>
      </c>
      <c r="M85" s="14"/>
      <c r="N85" s="14"/>
      <c r="O85" s="15">
        <f t="shared" si="43"/>
        <v>15579.902499999998</v>
      </c>
      <c r="P85" s="16">
        <f t="shared" si="44"/>
        <v>19222.232499999998</v>
      </c>
      <c r="Q85" s="9">
        <v>1</v>
      </c>
      <c r="R85" s="10">
        <v>0</v>
      </c>
    </row>
    <row r="86" spans="1:18">
      <c r="A86" s="33" t="s">
        <v>77</v>
      </c>
      <c r="B86" s="33" t="s">
        <v>78</v>
      </c>
      <c r="C86" s="53">
        <v>1214.1099999999999</v>
      </c>
      <c r="D86" s="2">
        <f t="shared" si="36"/>
        <v>9105.8249999999989</v>
      </c>
      <c r="E86" s="1">
        <v>100</v>
      </c>
      <c r="F86" s="3"/>
      <c r="G86" s="4">
        <f t="shared" si="37"/>
        <v>9105.8249999999989</v>
      </c>
      <c r="H86" s="57">
        <f t="shared" si="38"/>
        <v>20132.814999999999</v>
      </c>
      <c r="I86" s="57">
        <f t="shared" si="39"/>
        <v>19222.232499999998</v>
      </c>
      <c r="J86" s="57">
        <f t="shared" si="40"/>
        <v>18311.649999999998</v>
      </c>
      <c r="K86" s="57">
        <f t="shared" si="41"/>
        <v>17401.067499999997</v>
      </c>
      <c r="L86" s="57">
        <f t="shared" si="45"/>
        <v>16399.426749999999</v>
      </c>
      <c r="M86" s="14"/>
      <c r="N86" s="14"/>
      <c r="O86" s="15">
        <f t="shared" si="43"/>
        <v>15579.902499999998</v>
      </c>
      <c r="P86" s="16">
        <f t="shared" si="44"/>
        <v>19222.232499999998</v>
      </c>
      <c r="Q86" s="9">
        <v>1</v>
      </c>
      <c r="R86" s="10">
        <v>0</v>
      </c>
    </row>
    <row r="87" spans="1:18">
      <c r="A87" s="33" t="s">
        <v>79</v>
      </c>
      <c r="B87" s="33" t="s">
        <v>79</v>
      </c>
      <c r="C87" s="53">
        <v>99.29</v>
      </c>
      <c r="D87" s="2">
        <f t="shared" si="36"/>
        <v>744.67500000000007</v>
      </c>
      <c r="E87" s="1">
        <v>112.5</v>
      </c>
      <c r="F87" s="3"/>
      <c r="G87" s="4">
        <f t="shared" si="37"/>
        <v>744.67500000000007</v>
      </c>
      <c r="H87" s="57">
        <f>D87*1.7*Q87+E87+F87</f>
        <v>1378.4475</v>
      </c>
      <c r="I87" s="57"/>
      <c r="J87" s="57"/>
      <c r="K87" s="57"/>
      <c r="L87" s="57"/>
      <c r="M87" s="57"/>
      <c r="N87" s="14"/>
      <c r="O87" s="15">
        <f>D87*1.35*Q87+E87+F87</f>
        <v>1117.8112500000002</v>
      </c>
      <c r="P87" s="16">
        <f t="shared" si="44"/>
        <v>0</v>
      </c>
      <c r="Q87" s="9">
        <v>1</v>
      </c>
      <c r="R87" s="10">
        <v>0</v>
      </c>
    </row>
    <row r="88" spans="1:18">
      <c r="A88" s="33" t="s">
        <v>80</v>
      </c>
      <c r="B88" s="33" t="s">
        <v>81</v>
      </c>
      <c r="C88" s="53">
        <v>316.91000000000003</v>
      </c>
      <c r="D88" s="2">
        <f t="shared" si="36"/>
        <v>2376.8250000000003</v>
      </c>
      <c r="E88" s="1">
        <v>112.5</v>
      </c>
      <c r="F88" s="3"/>
      <c r="G88" s="4">
        <f t="shared" si="37"/>
        <v>2376.8250000000003</v>
      </c>
      <c r="H88" s="57">
        <f>D88*1.6*Q88+E88+F88</f>
        <v>3915.4200000000005</v>
      </c>
      <c r="I88" s="57"/>
      <c r="J88" s="57"/>
      <c r="K88" s="57"/>
      <c r="L88" s="57"/>
      <c r="M88" s="57"/>
      <c r="N88" s="14"/>
      <c r="O88" s="15">
        <f>D88*1.35*Q88+E88+F88</f>
        <v>3321.2137500000008</v>
      </c>
      <c r="P88" s="16">
        <f t="shared" si="44"/>
        <v>0</v>
      </c>
      <c r="Q88" s="9">
        <v>1</v>
      </c>
      <c r="R88" s="10">
        <v>0</v>
      </c>
    </row>
    <row r="89" spans="1:18">
      <c r="A89" s="20" t="s">
        <v>82</v>
      </c>
      <c r="B89" s="20" t="s">
        <v>83</v>
      </c>
      <c r="C89" s="54">
        <v>29.59</v>
      </c>
      <c r="D89" s="1">
        <f t="shared" si="36"/>
        <v>221.92500000000001</v>
      </c>
      <c r="E89" s="1">
        <v>100</v>
      </c>
      <c r="F89" s="3"/>
      <c r="G89" s="4">
        <f>D89</f>
        <v>221.92500000000001</v>
      </c>
      <c r="H89" s="22">
        <f>G89*1.9+E89</f>
        <v>521.65750000000003</v>
      </c>
      <c r="I89" s="22">
        <f>G89*1.75+E89</f>
        <v>488.36875000000003</v>
      </c>
      <c r="J89" s="22">
        <f>G89*1.6+E89</f>
        <v>455.08000000000004</v>
      </c>
      <c r="K89" s="24"/>
      <c r="L89" s="23"/>
      <c r="M89" s="23"/>
      <c r="N89" s="24"/>
      <c r="O89" s="7">
        <f>G89*1.35+E89</f>
        <v>399.59875000000005</v>
      </c>
      <c r="P89" s="36">
        <f>I89</f>
        <v>488.36875000000003</v>
      </c>
      <c r="Q89" s="9">
        <v>1</v>
      </c>
      <c r="R89" s="10">
        <v>0</v>
      </c>
    </row>
    <row r="90" spans="1:18">
      <c r="A90" s="20" t="s">
        <v>84</v>
      </c>
      <c r="B90" s="20" t="s">
        <v>85</v>
      </c>
      <c r="C90" s="35">
        <v>39</v>
      </c>
      <c r="D90" s="1">
        <f t="shared" si="36"/>
        <v>292.5</v>
      </c>
      <c r="E90" s="1">
        <v>100</v>
      </c>
      <c r="F90" s="3"/>
      <c r="G90" s="4">
        <f t="shared" ref="G90:G99" si="46">D90</f>
        <v>292.5</v>
      </c>
      <c r="H90" s="22">
        <f t="shared" ref="H90:H99" si="47">G90*1.9+E90</f>
        <v>655.75</v>
      </c>
      <c r="I90" s="22">
        <f t="shared" ref="I90:I99" si="48">G90*1.75+E90</f>
        <v>611.875</v>
      </c>
      <c r="J90" s="22">
        <f t="shared" ref="J90:J99" si="49">G90*1.6+E90</f>
        <v>568</v>
      </c>
      <c r="K90" s="24"/>
      <c r="L90" s="23"/>
      <c r="M90" s="23"/>
      <c r="N90" s="24"/>
      <c r="O90" s="7">
        <f t="shared" ref="O90:O99" si="50">G90*1.35+E90</f>
        <v>494.875</v>
      </c>
      <c r="P90" s="36">
        <f t="shared" ref="P90:P99" si="51">I90</f>
        <v>611.875</v>
      </c>
      <c r="Q90" s="9">
        <v>1</v>
      </c>
      <c r="R90" s="10">
        <v>0</v>
      </c>
    </row>
    <row r="91" spans="1:18">
      <c r="A91" s="20" t="s">
        <v>86</v>
      </c>
      <c r="B91" s="20" t="s">
        <v>87</v>
      </c>
      <c r="C91" s="35">
        <v>62.84</v>
      </c>
      <c r="D91" s="1">
        <f t="shared" si="36"/>
        <v>471.3</v>
      </c>
      <c r="E91" s="1">
        <v>100</v>
      </c>
      <c r="F91" s="3"/>
      <c r="G91" s="4">
        <f t="shared" si="46"/>
        <v>471.3</v>
      </c>
      <c r="H91" s="22">
        <f t="shared" si="47"/>
        <v>995.47</v>
      </c>
      <c r="I91" s="22">
        <f t="shared" si="48"/>
        <v>924.77499999999998</v>
      </c>
      <c r="J91" s="22">
        <f t="shared" si="49"/>
        <v>854.08</v>
      </c>
      <c r="K91" s="24"/>
      <c r="L91" s="23"/>
      <c r="M91" s="23"/>
      <c r="N91" s="24"/>
      <c r="O91" s="7">
        <f t="shared" si="50"/>
        <v>736.25500000000011</v>
      </c>
      <c r="P91" s="36">
        <f t="shared" si="51"/>
        <v>924.77499999999998</v>
      </c>
      <c r="Q91" s="9">
        <v>1</v>
      </c>
      <c r="R91" s="10">
        <v>0</v>
      </c>
    </row>
    <row r="92" spans="1:18">
      <c r="A92" s="20" t="s">
        <v>88</v>
      </c>
      <c r="B92" s="20" t="s">
        <v>89</v>
      </c>
      <c r="C92" s="35">
        <v>35</v>
      </c>
      <c r="D92" s="1">
        <f t="shared" si="36"/>
        <v>262.5</v>
      </c>
      <c r="E92" s="1">
        <v>100</v>
      </c>
      <c r="F92" s="3"/>
      <c r="G92" s="4">
        <f t="shared" si="46"/>
        <v>262.5</v>
      </c>
      <c r="H92" s="22">
        <f t="shared" si="47"/>
        <v>598.75</v>
      </c>
      <c r="I92" s="22">
        <f t="shared" si="48"/>
        <v>559.375</v>
      </c>
      <c r="J92" s="22">
        <f t="shared" si="49"/>
        <v>520</v>
      </c>
      <c r="K92" s="24"/>
      <c r="L92" s="23"/>
      <c r="M92" s="23"/>
      <c r="N92" s="24"/>
      <c r="O92" s="7">
        <f t="shared" si="50"/>
        <v>454.375</v>
      </c>
      <c r="P92" s="36">
        <f t="shared" si="51"/>
        <v>559.375</v>
      </c>
      <c r="Q92" s="9">
        <v>1</v>
      </c>
      <c r="R92" s="10">
        <v>0</v>
      </c>
    </row>
    <row r="93" spans="1:18">
      <c r="A93" s="20" t="s">
        <v>90</v>
      </c>
      <c r="B93" s="20" t="s">
        <v>91</v>
      </c>
      <c r="C93" s="35">
        <v>49</v>
      </c>
      <c r="D93" s="1">
        <f t="shared" si="36"/>
        <v>367.5</v>
      </c>
      <c r="E93" s="1">
        <v>100</v>
      </c>
      <c r="F93" s="3"/>
      <c r="G93" s="4">
        <f t="shared" si="46"/>
        <v>367.5</v>
      </c>
      <c r="H93" s="22">
        <f t="shared" si="47"/>
        <v>798.25</v>
      </c>
      <c r="I93" s="22">
        <f t="shared" si="48"/>
        <v>743.125</v>
      </c>
      <c r="J93" s="22">
        <f t="shared" si="49"/>
        <v>688</v>
      </c>
      <c r="K93" s="24"/>
      <c r="L93" s="23"/>
      <c r="M93" s="23"/>
      <c r="N93" s="24"/>
      <c r="O93" s="7">
        <f t="shared" si="50"/>
        <v>596.125</v>
      </c>
      <c r="P93" s="36">
        <f t="shared" si="51"/>
        <v>743.125</v>
      </c>
      <c r="Q93" s="9">
        <v>1</v>
      </c>
      <c r="R93" s="10">
        <v>0</v>
      </c>
    </row>
    <row r="94" spans="1:18">
      <c r="A94" s="33" t="s">
        <v>92</v>
      </c>
      <c r="B94" s="33" t="s">
        <v>92</v>
      </c>
      <c r="C94" s="37">
        <v>301.56</v>
      </c>
      <c r="D94" s="1">
        <f t="shared" si="36"/>
        <v>2261.6999999999998</v>
      </c>
      <c r="E94" s="1">
        <v>100</v>
      </c>
      <c r="F94" s="3"/>
      <c r="G94" s="4">
        <f t="shared" si="46"/>
        <v>2261.6999999999998</v>
      </c>
      <c r="H94" s="22">
        <f t="shared" si="47"/>
        <v>4397.2299999999996</v>
      </c>
      <c r="I94" s="22">
        <f t="shared" si="48"/>
        <v>4057.9749999999995</v>
      </c>
      <c r="J94" s="22">
        <f t="shared" si="49"/>
        <v>3718.72</v>
      </c>
      <c r="K94" s="24"/>
      <c r="L94" s="23"/>
      <c r="M94" s="23"/>
      <c r="N94" s="24"/>
      <c r="O94" s="7">
        <f t="shared" si="50"/>
        <v>3153.2950000000001</v>
      </c>
      <c r="P94" s="36">
        <f t="shared" si="51"/>
        <v>4057.9749999999995</v>
      </c>
      <c r="Q94" s="9">
        <v>1</v>
      </c>
      <c r="R94" s="10">
        <v>0</v>
      </c>
    </row>
    <row r="95" spans="1:18">
      <c r="A95" s="38" t="s">
        <v>93</v>
      </c>
      <c r="B95" s="38" t="s">
        <v>93</v>
      </c>
      <c r="C95" s="37">
        <v>186.39</v>
      </c>
      <c r="D95" s="1">
        <f t="shared" si="36"/>
        <v>1397.925</v>
      </c>
      <c r="E95" s="1">
        <v>100</v>
      </c>
      <c r="F95" s="3"/>
      <c r="G95" s="4">
        <f t="shared" si="46"/>
        <v>1397.925</v>
      </c>
      <c r="H95" s="22">
        <f t="shared" si="47"/>
        <v>2756.0574999999999</v>
      </c>
      <c r="I95" s="22">
        <f t="shared" si="48"/>
        <v>2546.3687500000001</v>
      </c>
      <c r="J95" s="22">
        <f t="shared" si="49"/>
        <v>2336.6799999999998</v>
      </c>
      <c r="K95" s="24"/>
      <c r="L95" s="23"/>
      <c r="M95" s="23"/>
      <c r="N95" s="24"/>
      <c r="O95" s="7">
        <f t="shared" si="50"/>
        <v>1987.19875</v>
      </c>
      <c r="P95" s="36">
        <f t="shared" si="51"/>
        <v>2546.3687500000001</v>
      </c>
      <c r="Q95" s="9">
        <v>1</v>
      </c>
      <c r="R95" s="39">
        <v>0</v>
      </c>
    </row>
    <row r="96" spans="1:18">
      <c r="A96" s="33" t="s">
        <v>94</v>
      </c>
      <c r="B96" s="33" t="s">
        <v>94</v>
      </c>
      <c r="C96" s="35">
        <v>454.7</v>
      </c>
      <c r="D96" s="1">
        <f>(C96*7.5)</f>
        <v>3410.25</v>
      </c>
      <c r="E96" s="1">
        <v>1000</v>
      </c>
      <c r="F96" s="3"/>
      <c r="G96" s="4">
        <f t="shared" si="46"/>
        <v>3410.25</v>
      </c>
      <c r="H96" s="22">
        <f t="shared" si="47"/>
        <v>7479.4749999999995</v>
      </c>
      <c r="I96" s="22">
        <f t="shared" si="48"/>
        <v>6967.9375</v>
      </c>
      <c r="J96" s="22">
        <f t="shared" si="49"/>
        <v>6456.4000000000005</v>
      </c>
      <c r="K96" s="24"/>
      <c r="L96" s="23"/>
      <c r="M96" s="23"/>
      <c r="N96" s="24"/>
      <c r="O96" s="7">
        <f t="shared" si="50"/>
        <v>5603.8375000000005</v>
      </c>
      <c r="P96" s="36">
        <f t="shared" si="51"/>
        <v>6967.9375</v>
      </c>
      <c r="Q96" s="9">
        <v>1</v>
      </c>
      <c r="R96" s="39">
        <v>0</v>
      </c>
    </row>
    <row r="97" spans="1:18">
      <c r="A97" s="33" t="s">
        <v>95</v>
      </c>
      <c r="B97" s="33" t="s">
        <v>95</v>
      </c>
      <c r="C97" s="35">
        <v>114.7</v>
      </c>
      <c r="D97" s="1">
        <f>(C97*7.5)</f>
        <v>860.25</v>
      </c>
      <c r="E97" s="1">
        <v>100</v>
      </c>
      <c r="F97" s="3"/>
      <c r="G97" s="4">
        <f t="shared" si="46"/>
        <v>860.25</v>
      </c>
      <c r="H97" s="22">
        <f t="shared" si="47"/>
        <v>1734.4749999999999</v>
      </c>
      <c r="I97" s="22">
        <f t="shared" si="48"/>
        <v>1605.4375</v>
      </c>
      <c r="J97" s="22">
        <f t="shared" si="49"/>
        <v>1476.4</v>
      </c>
      <c r="K97" s="24"/>
      <c r="L97" s="23"/>
      <c r="M97" s="23"/>
      <c r="N97" s="24"/>
      <c r="O97" s="7">
        <f t="shared" si="50"/>
        <v>1261.3375000000001</v>
      </c>
      <c r="P97" s="36">
        <f t="shared" si="51"/>
        <v>1605.4375</v>
      </c>
      <c r="Q97" s="9">
        <v>1</v>
      </c>
      <c r="R97" s="39">
        <v>0</v>
      </c>
    </row>
    <row r="98" spans="1:18">
      <c r="A98" s="33" t="s">
        <v>96</v>
      </c>
      <c r="B98" s="33" t="s">
        <v>96</v>
      </c>
      <c r="C98" s="35">
        <v>68.19</v>
      </c>
      <c r="D98" s="1">
        <f>(C98*7.5)</f>
        <v>511.42499999999995</v>
      </c>
      <c r="E98" s="1">
        <v>100</v>
      </c>
      <c r="F98" s="3"/>
      <c r="G98" s="4">
        <f t="shared" si="46"/>
        <v>511.42499999999995</v>
      </c>
      <c r="H98" s="22">
        <f t="shared" si="47"/>
        <v>1071.7075</v>
      </c>
      <c r="I98" s="22">
        <f t="shared" si="48"/>
        <v>994.99374999999986</v>
      </c>
      <c r="J98" s="22">
        <f t="shared" si="49"/>
        <v>918.28</v>
      </c>
      <c r="K98" s="24"/>
      <c r="L98" s="23"/>
      <c r="M98" s="23"/>
      <c r="N98" s="24"/>
      <c r="O98" s="7">
        <f t="shared" si="50"/>
        <v>790.42374999999993</v>
      </c>
      <c r="P98" s="36">
        <f t="shared" si="51"/>
        <v>994.99374999999986</v>
      </c>
      <c r="Q98" s="9">
        <v>1</v>
      </c>
      <c r="R98" s="39">
        <v>0</v>
      </c>
    </row>
    <row r="99" spans="1:18">
      <c r="A99" s="33" t="s">
        <v>97</v>
      </c>
      <c r="B99" s="33" t="s">
        <v>97</v>
      </c>
      <c r="C99" s="35">
        <v>12.45</v>
      </c>
      <c r="D99" s="1">
        <f>(C99*7.5)</f>
        <v>93.375</v>
      </c>
      <c r="E99" s="1">
        <v>125</v>
      </c>
      <c r="F99" s="3"/>
      <c r="G99" s="4">
        <f t="shared" si="46"/>
        <v>93.375</v>
      </c>
      <c r="H99" s="22">
        <f t="shared" si="47"/>
        <v>302.41250000000002</v>
      </c>
      <c r="I99" s="22">
        <f t="shared" si="48"/>
        <v>288.40625</v>
      </c>
      <c r="J99" s="22">
        <f t="shared" si="49"/>
        <v>274.39999999999998</v>
      </c>
      <c r="K99" s="24"/>
      <c r="L99" s="23"/>
      <c r="M99" s="23"/>
      <c r="N99" s="24"/>
      <c r="O99" s="7">
        <f t="shared" si="50"/>
        <v>251.05625000000001</v>
      </c>
      <c r="P99" s="36">
        <f t="shared" si="51"/>
        <v>288.40625</v>
      </c>
      <c r="Q99" s="9">
        <v>1</v>
      </c>
      <c r="R99" s="39">
        <v>0</v>
      </c>
    </row>
    <row r="100" spans="1:18">
      <c r="A100" s="20" t="s">
        <v>98</v>
      </c>
      <c r="B100" s="20" t="s">
        <v>98</v>
      </c>
      <c r="C100" s="18">
        <v>26.04</v>
      </c>
      <c r="D100" s="1">
        <f t="shared" ref="D100" si="52">(C100*7.5)</f>
        <v>195.29999999999998</v>
      </c>
      <c r="E100" s="1">
        <v>112.5</v>
      </c>
      <c r="F100" s="3"/>
      <c r="G100" s="4">
        <f t="shared" ref="G100:G101" si="53">SUM(D100:E100)</f>
        <v>307.79999999999995</v>
      </c>
      <c r="H100" s="22">
        <f>G100*1.6</f>
        <v>492.47999999999996</v>
      </c>
      <c r="I100" s="22">
        <f>G100*1.55</f>
        <v>477.08999999999992</v>
      </c>
      <c r="J100" s="22">
        <f>G100*1.45</f>
        <v>446.30999999999995</v>
      </c>
      <c r="K100" s="24"/>
      <c r="L100" s="23"/>
      <c r="M100" s="23"/>
      <c r="N100" s="24"/>
      <c r="O100" s="32">
        <f>G100*1.3</f>
        <v>400.13999999999993</v>
      </c>
      <c r="P100" s="36">
        <f>G100/100*149</f>
        <v>458.6219999999999</v>
      </c>
      <c r="Q100" s="9">
        <v>1</v>
      </c>
      <c r="R100" s="40">
        <v>0</v>
      </c>
    </row>
    <row r="101" spans="1:18">
      <c r="A101" s="56" t="s">
        <v>99</v>
      </c>
      <c r="B101" s="56" t="s">
        <v>99</v>
      </c>
      <c r="C101" s="35">
        <v>112.89</v>
      </c>
      <c r="D101" s="2">
        <f>(C101*7.5)</f>
        <v>846.67499999999995</v>
      </c>
      <c r="E101" s="1">
        <v>112.5</v>
      </c>
      <c r="F101" s="3"/>
      <c r="G101" s="4">
        <f t="shared" si="53"/>
        <v>959.17499999999995</v>
      </c>
      <c r="H101" s="22">
        <f>G101*1.6</f>
        <v>1534.68</v>
      </c>
      <c r="I101" s="22">
        <f>G101*1.55</f>
        <v>1486.7212500000001</v>
      </c>
      <c r="J101" s="22">
        <f>G101*1.45</f>
        <v>1390.8037499999998</v>
      </c>
      <c r="K101" s="24"/>
      <c r="L101" s="23"/>
      <c r="M101" s="23"/>
      <c r="N101" s="24"/>
      <c r="O101" s="32">
        <f>G101*1.3</f>
        <v>1246.9275</v>
      </c>
      <c r="P101" s="36">
        <f>G101/100*149</f>
        <v>1429.17075</v>
      </c>
      <c r="Q101" s="9">
        <v>1</v>
      </c>
      <c r="R101" s="40">
        <v>0</v>
      </c>
    </row>
    <row r="102" spans="1:18">
      <c r="A102" s="12" t="s">
        <v>100</v>
      </c>
      <c r="B102" s="12" t="s">
        <v>101</v>
      </c>
      <c r="C102" s="55">
        <v>3.87</v>
      </c>
      <c r="D102" s="41">
        <f t="shared" ref="D102:D108" si="54">(C102*7.5)</f>
        <v>29.025000000000002</v>
      </c>
      <c r="E102" s="1"/>
      <c r="F102" s="42"/>
      <c r="G102" s="43">
        <f t="shared" ref="G102:G108" si="55">SUM(D102:F102)</f>
        <v>29.025000000000002</v>
      </c>
      <c r="H102" s="59">
        <f>G102*2.68*Q102</f>
        <v>101.12310000000001</v>
      </c>
      <c r="I102" s="59">
        <f>G102*2.5*Q102</f>
        <v>94.331249999999997</v>
      </c>
      <c r="J102" s="59">
        <f>G102*2.2*Q102</f>
        <v>83.011500000000012</v>
      </c>
      <c r="K102" s="59">
        <f>G102*2.1*Q102</f>
        <v>79.238250000000008</v>
      </c>
      <c r="L102" s="59">
        <f>G102*2*Q102</f>
        <v>75.465000000000003</v>
      </c>
      <c r="M102" s="59">
        <f>G102*1.9*Q102</f>
        <v>71.691749999999999</v>
      </c>
      <c r="N102" s="44"/>
      <c r="O102" s="45">
        <f>G102*1.9*Q102</f>
        <v>71.691749999999999</v>
      </c>
      <c r="P102" s="46">
        <f t="shared" ref="P102:P130" si="56">I102</f>
        <v>94.331249999999997</v>
      </c>
      <c r="Q102" s="47">
        <v>1.3</v>
      </c>
      <c r="R102" s="48">
        <v>0</v>
      </c>
    </row>
    <row r="103" spans="1:18">
      <c r="A103" s="12" t="s">
        <v>102</v>
      </c>
      <c r="B103" s="12" t="s">
        <v>103</v>
      </c>
      <c r="C103" s="53">
        <v>4.97</v>
      </c>
      <c r="D103" s="41">
        <f t="shared" si="54"/>
        <v>37.274999999999999</v>
      </c>
      <c r="E103" s="1"/>
      <c r="F103" s="42"/>
      <c r="G103" s="43">
        <f t="shared" si="55"/>
        <v>37.274999999999999</v>
      </c>
      <c r="H103" s="59">
        <f t="shared" ref="H103:H105" si="57">G103*2.68*Q103</f>
        <v>129.86610000000002</v>
      </c>
      <c r="I103" s="59">
        <f>G103*2.48*Q103</f>
        <v>120.1746</v>
      </c>
      <c r="J103" s="59">
        <f t="shared" ref="J103:J108" si="58">G103*2.2*Q103</f>
        <v>106.60650000000001</v>
      </c>
      <c r="K103" s="59">
        <f t="shared" ref="K103:K108" si="59">G103*2.1*Q103</f>
        <v>101.76075</v>
      </c>
      <c r="L103" s="59">
        <f t="shared" ref="L103:L108" si="60">G103*2*Q103</f>
        <v>96.915000000000006</v>
      </c>
      <c r="M103" s="59">
        <f t="shared" ref="M103:M108" si="61">G103*1.9*Q103</f>
        <v>92.069249999999997</v>
      </c>
      <c r="N103" s="44"/>
      <c r="O103" s="45">
        <f>G103*1.9*Q103</f>
        <v>92.069249999999997</v>
      </c>
      <c r="P103" s="46">
        <f t="shared" si="56"/>
        <v>120.1746</v>
      </c>
      <c r="Q103" s="47">
        <v>1.3</v>
      </c>
      <c r="R103" s="48">
        <v>0</v>
      </c>
    </row>
    <row r="104" spans="1:18">
      <c r="A104" s="12" t="s">
        <v>104</v>
      </c>
      <c r="B104" s="12" t="s">
        <v>105</v>
      </c>
      <c r="C104" s="53">
        <v>7</v>
      </c>
      <c r="D104" s="41">
        <f t="shared" si="54"/>
        <v>52.5</v>
      </c>
      <c r="E104" s="1"/>
      <c r="F104" s="42"/>
      <c r="G104" s="43">
        <f t="shared" si="55"/>
        <v>52.5</v>
      </c>
      <c r="H104" s="59">
        <f t="shared" si="57"/>
        <v>182.91000000000003</v>
      </c>
      <c r="I104" s="59">
        <f t="shared" ref="I104:I108" si="62">G104*2.5*Q104</f>
        <v>170.625</v>
      </c>
      <c r="J104" s="59">
        <f t="shared" si="58"/>
        <v>150.15000000000003</v>
      </c>
      <c r="K104" s="59">
        <f t="shared" si="59"/>
        <v>143.32500000000002</v>
      </c>
      <c r="L104" s="59">
        <f t="shared" si="60"/>
        <v>136.5</v>
      </c>
      <c r="M104" s="59">
        <f>G104*1.87*Q104</f>
        <v>127.62750000000003</v>
      </c>
      <c r="N104" s="44"/>
      <c r="O104" s="45">
        <f>G104*1.7*Q104</f>
        <v>116.02500000000001</v>
      </c>
      <c r="P104" s="46">
        <f t="shared" si="56"/>
        <v>170.625</v>
      </c>
      <c r="Q104" s="47">
        <v>1.3</v>
      </c>
      <c r="R104" s="48">
        <v>0</v>
      </c>
    </row>
    <row r="105" spans="1:18">
      <c r="A105" s="12" t="s">
        <v>106</v>
      </c>
      <c r="B105" s="12" t="s">
        <v>107</v>
      </c>
      <c r="C105" s="53">
        <v>11.13</v>
      </c>
      <c r="D105" s="41">
        <f t="shared" si="54"/>
        <v>83.475000000000009</v>
      </c>
      <c r="E105" s="41"/>
      <c r="F105" s="42"/>
      <c r="G105" s="43">
        <f t="shared" si="55"/>
        <v>83.475000000000009</v>
      </c>
      <c r="H105" s="59">
        <f t="shared" si="57"/>
        <v>290.82690000000002</v>
      </c>
      <c r="I105" s="59">
        <f t="shared" si="62"/>
        <v>271.29375000000005</v>
      </c>
      <c r="J105" s="59">
        <f t="shared" si="58"/>
        <v>238.73850000000004</v>
      </c>
      <c r="K105" s="59">
        <f t="shared" si="59"/>
        <v>227.88675000000003</v>
      </c>
      <c r="L105" s="59">
        <f t="shared" si="60"/>
        <v>217.03500000000003</v>
      </c>
      <c r="M105" s="59">
        <f t="shared" si="61"/>
        <v>206.18325000000004</v>
      </c>
      <c r="N105" s="44"/>
      <c r="O105" s="45">
        <f>G105*1.9*Q105</f>
        <v>206.18325000000004</v>
      </c>
      <c r="P105" s="46">
        <f t="shared" si="56"/>
        <v>271.29375000000005</v>
      </c>
      <c r="Q105" s="47">
        <v>1.3</v>
      </c>
      <c r="R105" s="48">
        <v>0</v>
      </c>
    </row>
    <row r="106" spans="1:18">
      <c r="A106" s="12" t="s">
        <v>108</v>
      </c>
      <c r="B106" s="12" t="s">
        <v>109</v>
      </c>
      <c r="C106" s="53">
        <v>19.510000000000002</v>
      </c>
      <c r="D106" s="41">
        <f t="shared" si="54"/>
        <v>146.32500000000002</v>
      </c>
      <c r="E106" s="41"/>
      <c r="F106" s="42"/>
      <c r="G106" s="43">
        <f>D106</f>
        <v>146.32500000000002</v>
      </c>
      <c r="H106" s="59">
        <f>G106*3*Q106</f>
        <v>570.66750000000002</v>
      </c>
      <c r="I106" s="59">
        <f>G106*2.69*Q106</f>
        <v>511.69852500000007</v>
      </c>
      <c r="J106" s="59">
        <f>G106*2.4*Q106</f>
        <v>456.53400000000005</v>
      </c>
      <c r="K106" s="59">
        <f>G106*2.3*Q106</f>
        <v>437.51175000000001</v>
      </c>
      <c r="L106" s="59">
        <f>G106*2.2*Q106</f>
        <v>418.48950000000013</v>
      </c>
      <c r="M106" s="59">
        <f>G106*2.1*Q106</f>
        <v>399.46725000000004</v>
      </c>
      <c r="N106" s="44"/>
      <c r="O106" s="45">
        <f>G106*2*Q106</f>
        <v>380.44500000000005</v>
      </c>
      <c r="P106" s="46">
        <f t="shared" si="56"/>
        <v>511.69852500000007</v>
      </c>
      <c r="Q106" s="47">
        <v>1.3</v>
      </c>
      <c r="R106" s="48">
        <v>0</v>
      </c>
    </row>
    <row r="107" spans="1:18">
      <c r="A107" s="12" t="s">
        <v>110</v>
      </c>
      <c r="B107" s="12" t="s">
        <v>111</v>
      </c>
      <c r="C107" s="53">
        <v>8.43</v>
      </c>
      <c r="D107" s="41">
        <f t="shared" si="54"/>
        <v>63.224999999999994</v>
      </c>
      <c r="E107" s="41"/>
      <c r="F107" s="42"/>
      <c r="G107" s="43">
        <f t="shared" ref="G107" si="63">SUM(D107:F107)</f>
        <v>63.224999999999994</v>
      </c>
      <c r="H107" s="59">
        <f>G107*2.66*Q107</f>
        <v>218.63204999999999</v>
      </c>
      <c r="I107" s="59">
        <f t="shared" ref="I107" si="64">G107*2.5*Q107</f>
        <v>205.48125000000002</v>
      </c>
      <c r="J107" s="59">
        <f t="shared" ref="J107" si="65">G107*2.2*Q107</f>
        <v>180.8235</v>
      </c>
      <c r="K107" s="59">
        <f t="shared" ref="K107" si="66">G107*2.1*Q107</f>
        <v>172.60424999999998</v>
      </c>
      <c r="L107" s="59">
        <f t="shared" ref="L107" si="67">G107*2*Q107</f>
        <v>164.38499999999999</v>
      </c>
      <c r="M107" s="59">
        <f t="shared" ref="M107" si="68">G107*1.9*Q107</f>
        <v>156.16574999999997</v>
      </c>
      <c r="N107" s="44"/>
      <c r="O107" s="45">
        <f>G107*1.9*Q107</f>
        <v>156.16574999999997</v>
      </c>
      <c r="P107" s="46">
        <f t="shared" si="56"/>
        <v>205.48125000000002</v>
      </c>
      <c r="Q107" s="47">
        <v>1.3</v>
      </c>
      <c r="R107" s="48">
        <v>0</v>
      </c>
    </row>
    <row r="108" spans="1:18">
      <c r="A108" s="12" t="s">
        <v>112</v>
      </c>
      <c r="B108" s="12" t="s">
        <v>113</v>
      </c>
      <c r="C108" s="53">
        <v>19.510000000000002</v>
      </c>
      <c r="D108" s="41">
        <f t="shared" si="54"/>
        <v>146.32500000000002</v>
      </c>
      <c r="E108" s="41"/>
      <c r="F108" s="42"/>
      <c r="G108" s="43">
        <f t="shared" si="55"/>
        <v>146.32500000000002</v>
      </c>
      <c r="H108" s="59">
        <f>G108*2.66*Q108</f>
        <v>505.99185000000011</v>
      </c>
      <c r="I108" s="59">
        <f t="shared" si="62"/>
        <v>475.55625000000009</v>
      </c>
      <c r="J108" s="59">
        <f t="shared" si="58"/>
        <v>418.48950000000013</v>
      </c>
      <c r="K108" s="59">
        <f t="shared" si="59"/>
        <v>399.46725000000004</v>
      </c>
      <c r="L108" s="59">
        <f t="shared" si="60"/>
        <v>380.44500000000005</v>
      </c>
      <c r="M108" s="59">
        <f t="shared" si="61"/>
        <v>361.42275000000006</v>
      </c>
      <c r="N108" s="44"/>
      <c r="O108" s="45">
        <f>G108*1.9*Q108</f>
        <v>361.42275000000006</v>
      </c>
      <c r="P108" s="46">
        <f t="shared" si="56"/>
        <v>475.55625000000009</v>
      </c>
      <c r="Q108" s="47">
        <v>1.3</v>
      </c>
      <c r="R108" s="48">
        <v>0</v>
      </c>
    </row>
    <row r="109" spans="1:18">
      <c r="A109" s="12" t="s">
        <v>114</v>
      </c>
      <c r="B109" s="12" t="s">
        <v>115</v>
      </c>
      <c r="C109" s="71">
        <v>15.01</v>
      </c>
      <c r="D109" s="41">
        <f>(C109*7.5)</f>
        <v>112.575</v>
      </c>
      <c r="E109" s="41"/>
      <c r="F109" s="42"/>
      <c r="G109" s="43">
        <f>SUM(D109:F109)</f>
        <v>112.575</v>
      </c>
      <c r="H109" s="59">
        <f>G109*2.4*Q109</f>
        <v>351.23400000000004</v>
      </c>
      <c r="I109" s="59">
        <f>G109*2.2*Q109</f>
        <v>321.96450000000004</v>
      </c>
      <c r="J109" s="59">
        <f>G109*2*Q109</f>
        <v>292.69499999999999</v>
      </c>
      <c r="K109" s="59">
        <f>G109*1.95*Q109</f>
        <v>285.37762500000002</v>
      </c>
      <c r="L109" s="59">
        <f>G109*1.85*Q109</f>
        <v>270.74287500000003</v>
      </c>
      <c r="M109" s="59">
        <f>G109*1.75*Q109</f>
        <v>256.10812500000003</v>
      </c>
      <c r="N109" s="44"/>
      <c r="O109" s="45">
        <f>G109*1.75*Q109</f>
        <v>256.10812500000003</v>
      </c>
      <c r="P109" s="46">
        <f t="shared" si="56"/>
        <v>321.96450000000004</v>
      </c>
      <c r="Q109" s="47">
        <v>1.3</v>
      </c>
      <c r="R109" s="48">
        <v>0</v>
      </c>
    </row>
    <row r="110" spans="1:18">
      <c r="A110" s="12" t="s">
        <v>116</v>
      </c>
      <c r="B110" s="12" t="s">
        <v>117</v>
      </c>
      <c r="C110" s="53">
        <v>3.87</v>
      </c>
      <c r="D110" s="41">
        <f t="shared" ref="D110:D115" si="69">(C110*7.5)</f>
        <v>29.025000000000002</v>
      </c>
      <c r="E110" s="1"/>
      <c r="F110" s="42"/>
      <c r="G110" s="43">
        <f t="shared" ref="G110:G113" si="70">SUM(D110:F110)</f>
        <v>29.025000000000002</v>
      </c>
      <c r="H110" s="59">
        <f>G110*2.68*Q110</f>
        <v>101.12310000000001</v>
      </c>
      <c r="I110" s="59">
        <f>G110*2.5*Q110</f>
        <v>94.331249999999997</v>
      </c>
      <c r="J110" s="59">
        <f>G110*2.2*Q110</f>
        <v>83.011500000000012</v>
      </c>
      <c r="K110" s="59">
        <f>G110*2.1*Q110</f>
        <v>79.238250000000008</v>
      </c>
      <c r="L110" s="59">
        <f>G110*2*Q110</f>
        <v>75.465000000000003</v>
      </c>
      <c r="M110" s="59">
        <f>G110*1.9*Q110</f>
        <v>71.691749999999999</v>
      </c>
      <c r="N110" s="44"/>
      <c r="O110" s="45">
        <f>G110*1.9*Q110</f>
        <v>71.691749999999999</v>
      </c>
      <c r="P110" s="46">
        <f t="shared" si="56"/>
        <v>94.331249999999997</v>
      </c>
      <c r="Q110" s="47">
        <v>1.3</v>
      </c>
      <c r="R110" s="48">
        <v>0</v>
      </c>
    </row>
    <row r="111" spans="1:18">
      <c r="A111" s="12" t="s">
        <v>118</v>
      </c>
      <c r="B111" s="12" t="s">
        <v>119</v>
      </c>
      <c r="C111" s="53">
        <v>4.97</v>
      </c>
      <c r="D111" s="41">
        <f t="shared" si="69"/>
        <v>37.274999999999999</v>
      </c>
      <c r="E111" s="1"/>
      <c r="F111" s="42"/>
      <c r="G111" s="43">
        <f t="shared" si="70"/>
        <v>37.274999999999999</v>
      </c>
      <c r="H111" s="59">
        <f t="shared" ref="H111:H113" si="71">G111*2.68*Q111</f>
        <v>129.86610000000002</v>
      </c>
      <c r="I111" s="59">
        <f>G111*2.48*Q111</f>
        <v>120.1746</v>
      </c>
      <c r="J111" s="59">
        <f t="shared" ref="J111:J115" si="72">G111*2.2*Q111</f>
        <v>106.60650000000001</v>
      </c>
      <c r="K111" s="59">
        <f t="shared" ref="K111:K115" si="73">G111*2.1*Q111</f>
        <v>101.76075</v>
      </c>
      <c r="L111" s="59">
        <f t="shared" ref="L111:L115" si="74">G111*2*Q111</f>
        <v>96.915000000000006</v>
      </c>
      <c r="M111" s="59">
        <f t="shared" ref="M111" si="75">G111*1.9*Q111</f>
        <v>92.069249999999997</v>
      </c>
      <c r="N111" s="44"/>
      <c r="O111" s="45">
        <f>G111*1.9*Q111</f>
        <v>92.069249999999997</v>
      </c>
      <c r="P111" s="46">
        <f t="shared" si="56"/>
        <v>120.1746</v>
      </c>
      <c r="Q111" s="47">
        <v>1.3</v>
      </c>
      <c r="R111" s="48">
        <v>0</v>
      </c>
    </row>
    <row r="112" spans="1:18">
      <c r="A112" s="12" t="s">
        <v>120</v>
      </c>
      <c r="B112" s="12" t="s">
        <v>121</v>
      </c>
      <c r="C112" s="55">
        <v>7</v>
      </c>
      <c r="D112" s="41">
        <f t="shared" si="69"/>
        <v>52.5</v>
      </c>
      <c r="E112" s="1"/>
      <c r="F112" s="42"/>
      <c r="G112" s="43">
        <f t="shared" si="70"/>
        <v>52.5</v>
      </c>
      <c r="H112" s="59">
        <f t="shared" si="71"/>
        <v>182.91000000000003</v>
      </c>
      <c r="I112" s="59">
        <f t="shared" ref="I112:I115" si="76">G112*2.5*Q112</f>
        <v>170.625</v>
      </c>
      <c r="J112" s="59">
        <f t="shared" si="72"/>
        <v>150.15000000000003</v>
      </c>
      <c r="K112" s="59">
        <f t="shared" si="73"/>
        <v>143.32500000000002</v>
      </c>
      <c r="L112" s="59">
        <f t="shared" si="74"/>
        <v>136.5</v>
      </c>
      <c r="M112" s="59">
        <f>G112*1.87*Q112</f>
        <v>127.62750000000003</v>
      </c>
      <c r="N112" s="44"/>
      <c r="O112" s="45">
        <f>G112*1.7*Q112</f>
        <v>116.02500000000001</v>
      </c>
      <c r="P112" s="46">
        <f t="shared" si="56"/>
        <v>170.625</v>
      </c>
      <c r="Q112" s="47">
        <v>1.3</v>
      </c>
      <c r="R112" s="48">
        <v>0</v>
      </c>
    </row>
    <row r="113" spans="1:18">
      <c r="A113" s="12" t="s">
        <v>122</v>
      </c>
      <c r="B113" s="12" t="s">
        <v>123</v>
      </c>
      <c r="C113" s="53">
        <v>11.13</v>
      </c>
      <c r="D113" s="41">
        <f t="shared" si="69"/>
        <v>83.475000000000009</v>
      </c>
      <c r="E113" s="41"/>
      <c r="F113" s="42"/>
      <c r="G113" s="43">
        <f t="shared" si="70"/>
        <v>83.475000000000009</v>
      </c>
      <c r="H113" s="59">
        <f t="shared" si="71"/>
        <v>290.82690000000002</v>
      </c>
      <c r="I113" s="59">
        <f t="shared" si="76"/>
        <v>271.29375000000005</v>
      </c>
      <c r="J113" s="59">
        <f t="shared" si="72"/>
        <v>238.73850000000004</v>
      </c>
      <c r="K113" s="59">
        <f t="shared" si="73"/>
        <v>227.88675000000003</v>
      </c>
      <c r="L113" s="59">
        <f t="shared" si="74"/>
        <v>217.03500000000003</v>
      </c>
      <c r="M113" s="59">
        <f t="shared" ref="M113:M115" si="77">G113*1.9*Q113</f>
        <v>206.18325000000004</v>
      </c>
      <c r="N113" s="44"/>
      <c r="O113" s="45">
        <f>G113*1.9*Q113</f>
        <v>206.18325000000004</v>
      </c>
      <c r="P113" s="46">
        <f t="shared" si="56"/>
        <v>271.29375000000005</v>
      </c>
      <c r="Q113" s="47">
        <v>1.3</v>
      </c>
      <c r="R113" s="48">
        <v>0</v>
      </c>
    </row>
    <row r="114" spans="1:18">
      <c r="A114" s="12" t="s">
        <v>124</v>
      </c>
      <c r="B114" s="12" t="s">
        <v>125</v>
      </c>
      <c r="C114" s="53">
        <v>19.510000000000002</v>
      </c>
      <c r="D114" s="41">
        <f t="shared" si="69"/>
        <v>146.32500000000002</v>
      </c>
      <c r="E114" s="41"/>
      <c r="F114" s="42"/>
      <c r="G114" s="43">
        <f>D114</f>
        <v>146.32500000000002</v>
      </c>
      <c r="H114" s="59">
        <f>G114*3*Q114</f>
        <v>570.66750000000002</v>
      </c>
      <c r="I114" s="59">
        <f>G114*2.69*Q114</f>
        <v>511.69852500000007</v>
      </c>
      <c r="J114" s="59">
        <f>G114*2.4*Q114</f>
        <v>456.53400000000005</v>
      </c>
      <c r="K114" s="59">
        <f>G114*2.3*Q114</f>
        <v>437.51175000000001</v>
      </c>
      <c r="L114" s="59">
        <f>G114*2.2*Q114</f>
        <v>418.48950000000013</v>
      </c>
      <c r="M114" s="59">
        <f>G114*2.1*Q114</f>
        <v>399.46725000000004</v>
      </c>
      <c r="N114" s="44"/>
      <c r="O114" s="45">
        <f>G114*2*Q114</f>
        <v>380.44500000000005</v>
      </c>
      <c r="P114" s="46">
        <f t="shared" si="56"/>
        <v>511.69852500000007</v>
      </c>
      <c r="Q114" s="47">
        <v>1.3</v>
      </c>
      <c r="R114" s="48">
        <v>0</v>
      </c>
    </row>
    <row r="115" spans="1:18">
      <c r="A115" s="12" t="s">
        <v>126</v>
      </c>
      <c r="B115" s="12" t="s">
        <v>127</v>
      </c>
      <c r="C115" s="53">
        <v>8.26</v>
      </c>
      <c r="D115" s="41">
        <f t="shared" si="69"/>
        <v>61.949999999999996</v>
      </c>
      <c r="E115" s="41"/>
      <c r="F115" s="42"/>
      <c r="G115" s="43">
        <f t="shared" ref="G115" si="78">SUM(D115:F115)</f>
        <v>61.949999999999996</v>
      </c>
      <c r="H115" s="59">
        <f>G115*2.66*Q115</f>
        <v>214.22310000000002</v>
      </c>
      <c r="I115" s="59">
        <f t="shared" si="76"/>
        <v>201.33750000000001</v>
      </c>
      <c r="J115" s="59">
        <f t="shared" si="72"/>
        <v>177.17699999999999</v>
      </c>
      <c r="K115" s="59">
        <f t="shared" si="73"/>
        <v>169.12350000000001</v>
      </c>
      <c r="L115" s="59">
        <f t="shared" si="74"/>
        <v>161.07</v>
      </c>
      <c r="M115" s="59">
        <f t="shared" si="77"/>
        <v>153.01649999999998</v>
      </c>
      <c r="N115" s="44"/>
      <c r="O115" s="45">
        <f>G115*1.9*Q115</f>
        <v>153.01649999999998</v>
      </c>
      <c r="P115" s="46">
        <f t="shared" si="56"/>
        <v>201.33750000000001</v>
      </c>
      <c r="Q115" s="47">
        <v>1.3</v>
      </c>
      <c r="R115" s="48">
        <v>0</v>
      </c>
    </row>
    <row r="116" spans="1:18">
      <c r="A116" s="12" t="s">
        <v>128</v>
      </c>
      <c r="B116" s="12" t="s">
        <v>129</v>
      </c>
      <c r="C116" s="53">
        <v>15.01</v>
      </c>
      <c r="D116" s="41">
        <f>(C116*7.5)</f>
        <v>112.575</v>
      </c>
      <c r="E116" s="41"/>
      <c r="F116" s="42"/>
      <c r="G116" s="43">
        <f>SUM(D116:F116)</f>
        <v>112.575</v>
      </c>
      <c r="H116" s="59">
        <f>G116*2.4*Q116</f>
        <v>351.23400000000004</v>
      </c>
      <c r="I116" s="59">
        <f>G116*2.2*Q116</f>
        <v>321.96450000000004</v>
      </c>
      <c r="J116" s="59">
        <f>G116*2*Q116</f>
        <v>292.69499999999999</v>
      </c>
      <c r="K116" s="59">
        <f>G116*1.95*Q116</f>
        <v>285.37762500000002</v>
      </c>
      <c r="L116" s="59">
        <f>G116*1.85*Q116</f>
        <v>270.74287500000003</v>
      </c>
      <c r="M116" s="59">
        <f>G116*1.75*Q116</f>
        <v>256.10812500000003</v>
      </c>
      <c r="N116" s="44"/>
      <c r="O116" s="45">
        <f>G116*1.75*Q116</f>
        <v>256.10812500000003</v>
      </c>
      <c r="P116" s="46">
        <f t="shared" si="56"/>
        <v>321.96450000000004</v>
      </c>
      <c r="Q116" s="47">
        <v>1.3</v>
      </c>
      <c r="R116" s="48">
        <v>0</v>
      </c>
    </row>
    <row r="117" spans="1:18">
      <c r="A117" s="12" t="s">
        <v>130</v>
      </c>
      <c r="B117" s="12" t="s">
        <v>131</v>
      </c>
      <c r="C117" s="55">
        <v>3.87</v>
      </c>
      <c r="D117" s="41">
        <f t="shared" ref="D117:D122" si="79">(C117*7.5)</f>
        <v>29.025000000000002</v>
      </c>
      <c r="E117" s="1"/>
      <c r="F117" s="42"/>
      <c r="G117" s="43">
        <f t="shared" ref="G117:G120" si="80">SUM(D117:F117)</f>
        <v>29.025000000000002</v>
      </c>
      <c r="H117" s="59">
        <f>G117*2.68*Q117</f>
        <v>101.12310000000001</v>
      </c>
      <c r="I117" s="59">
        <f>G117*2.5*Q117</f>
        <v>94.331249999999997</v>
      </c>
      <c r="J117" s="59">
        <f>G117*2.2*Q117</f>
        <v>83.011500000000012</v>
      </c>
      <c r="K117" s="59">
        <f>G117*2.1*Q117</f>
        <v>79.238250000000008</v>
      </c>
      <c r="L117" s="59">
        <f>G117*2*Q117</f>
        <v>75.465000000000003</v>
      </c>
      <c r="M117" s="59">
        <f>G117*1.9*Q117</f>
        <v>71.691749999999999</v>
      </c>
      <c r="N117" s="44"/>
      <c r="O117" s="45">
        <f>G117*1.9*Q117</f>
        <v>71.691749999999999</v>
      </c>
      <c r="P117" s="46">
        <f t="shared" si="56"/>
        <v>94.331249999999997</v>
      </c>
      <c r="Q117" s="47">
        <v>1.3</v>
      </c>
      <c r="R117" s="48">
        <v>0</v>
      </c>
    </row>
    <row r="118" spans="1:18">
      <c r="A118" s="12" t="s">
        <v>132</v>
      </c>
      <c r="B118" s="12" t="s">
        <v>133</v>
      </c>
      <c r="C118" s="53">
        <v>4.97</v>
      </c>
      <c r="D118" s="41">
        <f t="shared" si="79"/>
        <v>37.274999999999999</v>
      </c>
      <c r="E118" s="1"/>
      <c r="F118" s="42"/>
      <c r="G118" s="43">
        <f t="shared" si="80"/>
        <v>37.274999999999999</v>
      </c>
      <c r="H118" s="59">
        <f t="shared" ref="H118:H120" si="81">G118*2.68*Q118</f>
        <v>129.86610000000002</v>
      </c>
      <c r="I118" s="59">
        <f>G118*2.48*Q118</f>
        <v>120.1746</v>
      </c>
      <c r="J118" s="59">
        <f t="shared" ref="J118:J122" si="82">G118*2.2*Q118</f>
        <v>106.60650000000001</v>
      </c>
      <c r="K118" s="59">
        <f t="shared" ref="K118:K122" si="83">G118*2.1*Q118</f>
        <v>101.76075</v>
      </c>
      <c r="L118" s="59">
        <f t="shared" ref="L118:L122" si="84">G118*2*Q118</f>
        <v>96.915000000000006</v>
      </c>
      <c r="M118" s="59">
        <f t="shared" ref="M118" si="85">G118*1.9*Q118</f>
        <v>92.069249999999997</v>
      </c>
      <c r="N118" s="44"/>
      <c r="O118" s="45">
        <f>G118*1.9*Q118</f>
        <v>92.069249999999997</v>
      </c>
      <c r="P118" s="46">
        <f t="shared" si="56"/>
        <v>120.1746</v>
      </c>
      <c r="Q118" s="47">
        <v>1.3</v>
      </c>
      <c r="R118" s="48">
        <v>0</v>
      </c>
    </row>
    <row r="119" spans="1:18">
      <c r="A119" s="12" t="s">
        <v>134</v>
      </c>
      <c r="B119" s="12" t="s">
        <v>135</v>
      </c>
      <c r="C119" s="53">
        <v>7</v>
      </c>
      <c r="D119" s="41">
        <f t="shared" si="79"/>
        <v>52.5</v>
      </c>
      <c r="E119" s="1"/>
      <c r="F119" s="42"/>
      <c r="G119" s="43">
        <f t="shared" si="80"/>
        <v>52.5</v>
      </c>
      <c r="H119" s="59">
        <f t="shared" si="81"/>
        <v>182.91000000000003</v>
      </c>
      <c r="I119" s="59">
        <f t="shared" ref="I119:I122" si="86">G119*2.5*Q119</f>
        <v>170.625</v>
      </c>
      <c r="J119" s="59">
        <f t="shared" si="82"/>
        <v>150.15000000000003</v>
      </c>
      <c r="K119" s="59">
        <f t="shared" si="83"/>
        <v>143.32500000000002</v>
      </c>
      <c r="L119" s="59">
        <f t="shared" si="84"/>
        <v>136.5</v>
      </c>
      <c r="M119" s="59">
        <f>G119*1.87*Q119</f>
        <v>127.62750000000003</v>
      </c>
      <c r="N119" s="44"/>
      <c r="O119" s="45">
        <f>G119*1.7*Q119</f>
        <v>116.02500000000001</v>
      </c>
      <c r="P119" s="46">
        <f t="shared" si="56"/>
        <v>170.625</v>
      </c>
      <c r="Q119" s="47">
        <v>1.3</v>
      </c>
      <c r="R119" s="48">
        <v>0</v>
      </c>
    </row>
    <row r="120" spans="1:18">
      <c r="A120" s="12" t="s">
        <v>136</v>
      </c>
      <c r="B120" s="12" t="s">
        <v>137</v>
      </c>
      <c r="C120" s="53">
        <v>11.13</v>
      </c>
      <c r="D120" s="41">
        <f t="shared" si="79"/>
        <v>83.475000000000009</v>
      </c>
      <c r="E120" s="41"/>
      <c r="F120" s="42"/>
      <c r="G120" s="43">
        <f t="shared" si="80"/>
        <v>83.475000000000009</v>
      </c>
      <c r="H120" s="59">
        <f t="shared" si="81"/>
        <v>290.82690000000002</v>
      </c>
      <c r="I120" s="59">
        <f t="shared" si="86"/>
        <v>271.29375000000005</v>
      </c>
      <c r="J120" s="59">
        <f t="shared" si="82"/>
        <v>238.73850000000004</v>
      </c>
      <c r="K120" s="59">
        <f t="shared" si="83"/>
        <v>227.88675000000003</v>
      </c>
      <c r="L120" s="59">
        <f t="shared" si="84"/>
        <v>217.03500000000003</v>
      </c>
      <c r="M120" s="59">
        <f t="shared" ref="M120:M122" si="87">G120*1.9*Q120</f>
        <v>206.18325000000004</v>
      </c>
      <c r="N120" s="44"/>
      <c r="O120" s="45">
        <f>G120*1.9*Q120</f>
        <v>206.18325000000004</v>
      </c>
      <c r="P120" s="46">
        <f t="shared" si="56"/>
        <v>271.29375000000005</v>
      </c>
      <c r="Q120" s="47">
        <v>1.3</v>
      </c>
      <c r="R120" s="48">
        <v>0</v>
      </c>
    </row>
    <row r="121" spans="1:18">
      <c r="A121" s="12" t="s">
        <v>138</v>
      </c>
      <c r="B121" s="12" t="s">
        <v>139</v>
      </c>
      <c r="C121" s="53">
        <v>19.510000000000002</v>
      </c>
      <c r="D121" s="41">
        <f t="shared" si="79"/>
        <v>146.32500000000002</v>
      </c>
      <c r="E121" s="41"/>
      <c r="F121" s="42"/>
      <c r="G121" s="43">
        <f>D121</f>
        <v>146.32500000000002</v>
      </c>
      <c r="H121" s="59">
        <f>G121*3*Q121</f>
        <v>570.66750000000002</v>
      </c>
      <c r="I121" s="59">
        <f>G121*2.69*Q121</f>
        <v>511.69852500000007</v>
      </c>
      <c r="J121" s="59">
        <f>G121*2.4*Q121</f>
        <v>456.53400000000005</v>
      </c>
      <c r="K121" s="59">
        <f>G121*2.3*Q121</f>
        <v>437.51175000000001</v>
      </c>
      <c r="L121" s="59">
        <f>G121*2.2*Q121</f>
        <v>418.48950000000013</v>
      </c>
      <c r="M121" s="59">
        <f>G121*2.1*Q121</f>
        <v>399.46725000000004</v>
      </c>
      <c r="N121" s="44"/>
      <c r="O121" s="45">
        <f>G121*2*Q121</f>
        <v>380.44500000000005</v>
      </c>
      <c r="P121" s="46">
        <f t="shared" si="56"/>
        <v>511.69852500000007</v>
      </c>
      <c r="Q121" s="47">
        <v>1.3</v>
      </c>
      <c r="R121" s="48">
        <v>0</v>
      </c>
    </row>
    <row r="122" spans="1:18">
      <c r="A122" s="12" t="s">
        <v>140</v>
      </c>
      <c r="B122" s="12" t="s">
        <v>141</v>
      </c>
      <c r="C122" s="53">
        <v>8.26</v>
      </c>
      <c r="D122" s="41">
        <f t="shared" si="79"/>
        <v>61.949999999999996</v>
      </c>
      <c r="E122" s="41"/>
      <c r="F122" s="42"/>
      <c r="G122" s="43">
        <f t="shared" ref="G122" si="88">SUM(D122:F122)</f>
        <v>61.949999999999996</v>
      </c>
      <c r="H122" s="59">
        <f>G122*2.66*Q122</f>
        <v>214.22310000000002</v>
      </c>
      <c r="I122" s="59">
        <f t="shared" si="86"/>
        <v>201.33750000000001</v>
      </c>
      <c r="J122" s="59">
        <f t="shared" si="82"/>
        <v>177.17699999999999</v>
      </c>
      <c r="K122" s="59">
        <f t="shared" si="83"/>
        <v>169.12350000000001</v>
      </c>
      <c r="L122" s="59">
        <f t="shared" si="84"/>
        <v>161.07</v>
      </c>
      <c r="M122" s="59">
        <f t="shared" si="87"/>
        <v>153.01649999999998</v>
      </c>
      <c r="N122" s="44"/>
      <c r="O122" s="45">
        <f>G122*1.9*Q122</f>
        <v>153.01649999999998</v>
      </c>
      <c r="P122" s="46">
        <f t="shared" si="56"/>
        <v>201.33750000000001</v>
      </c>
      <c r="Q122" s="47">
        <v>1.3</v>
      </c>
      <c r="R122" s="48">
        <v>0</v>
      </c>
    </row>
    <row r="123" spans="1:18">
      <c r="A123" s="17" t="s">
        <v>142</v>
      </c>
      <c r="B123" s="17" t="s">
        <v>143</v>
      </c>
      <c r="C123" s="55">
        <v>14.43</v>
      </c>
      <c r="D123" s="41">
        <f>(C123*7.5)</f>
        <v>108.22499999999999</v>
      </c>
      <c r="E123" s="41"/>
      <c r="F123" s="42"/>
      <c r="G123" s="43">
        <f>SUM(D123:F123)</f>
        <v>108.22499999999999</v>
      </c>
      <c r="H123" s="59">
        <f>G123*2.4*Q123</f>
        <v>337.66199999999998</v>
      </c>
      <c r="I123" s="59">
        <f>G123*2.2*Q123</f>
        <v>309.52350000000001</v>
      </c>
      <c r="J123" s="59">
        <f>G123*2*Q123</f>
        <v>281.38499999999999</v>
      </c>
      <c r="K123" s="59">
        <v>299.5</v>
      </c>
      <c r="L123" s="59">
        <f>G123*1.85*Q123</f>
        <v>260.28112500000003</v>
      </c>
      <c r="M123" s="59">
        <f>G123*1.75*Q123</f>
        <v>246.21187499999999</v>
      </c>
      <c r="N123" s="44"/>
      <c r="O123" s="45">
        <f>G123*1.75*Q123</f>
        <v>246.21187499999999</v>
      </c>
      <c r="P123" s="46">
        <f t="shared" si="56"/>
        <v>309.52350000000001</v>
      </c>
      <c r="Q123" s="47">
        <v>1.3</v>
      </c>
      <c r="R123" s="48">
        <v>0</v>
      </c>
    </row>
    <row r="124" spans="1:18">
      <c r="A124" s="17" t="s">
        <v>144</v>
      </c>
      <c r="B124" s="17" t="s">
        <v>145</v>
      </c>
      <c r="C124" s="55">
        <v>3.87</v>
      </c>
      <c r="D124" s="41">
        <f t="shared" ref="D124:D129" si="89">(C124*7.5)</f>
        <v>29.025000000000002</v>
      </c>
      <c r="E124" s="1"/>
      <c r="F124" s="42"/>
      <c r="G124" s="43">
        <f t="shared" ref="G124:G127" si="90">SUM(D124:F124)</f>
        <v>29.025000000000002</v>
      </c>
      <c r="H124" s="59">
        <f>G124*2.68*Q124</f>
        <v>101.12310000000001</v>
      </c>
      <c r="I124" s="59">
        <f>G124*2.5*Q124</f>
        <v>94.331249999999997</v>
      </c>
      <c r="J124" s="59">
        <f>G124*2.2*Q124</f>
        <v>83.011500000000012</v>
      </c>
      <c r="K124" s="59">
        <f>G124*2.1*Q124</f>
        <v>79.238250000000008</v>
      </c>
      <c r="L124" s="59">
        <f>G124*2*Q124</f>
        <v>75.465000000000003</v>
      </c>
      <c r="M124" s="59">
        <f>G124*1.9*Q124</f>
        <v>71.691749999999999</v>
      </c>
      <c r="N124" s="44"/>
      <c r="O124" s="45">
        <f>G124*1.9*Q124</f>
        <v>71.691749999999999</v>
      </c>
      <c r="P124" s="46">
        <f t="shared" si="56"/>
        <v>94.331249999999997</v>
      </c>
      <c r="Q124" s="47">
        <v>1.3</v>
      </c>
      <c r="R124" s="48">
        <v>0</v>
      </c>
    </row>
    <row r="125" spans="1:18">
      <c r="A125" s="17" t="s">
        <v>146</v>
      </c>
      <c r="B125" s="17" t="s">
        <v>147</v>
      </c>
      <c r="C125" s="55">
        <v>4.97</v>
      </c>
      <c r="D125" s="41">
        <f t="shared" si="89"/>
        <v>37.274999999999999</v>
      </c>
      <c r="E125" s="1"/>
      <c r="F125" s="42"/>
      <c r="G125" s="43">
        <f t="shared" si="90"/>
        <v>37.274999999999999</v>
      </c>
      <c r="H125" s="59">
        <f t="shared" ref="H125:H127" si="91">G125*2.68*Q125</f>
        <v>129.86610000000002</v>
      </c>
      <c r="I125" s="59">
        <f>G125*2.48*Q125</f>
        <v>120.1746</v>
      </c>
      <c r="J125" s="59">
        <f t="shared" ref="J125:J129" si="92">G125*2.2*Q125</f>
        <v>106.60650000000001</v>
      </c>
      <c r="K125" s="59">
        <f t="shared" ref="K125:K129" si="93">G125*2.1*Q125</f>
        <v>101.76075</v>
      </c>
      <c r="L125" s="59">
        <f t="shared" ref="L125:L129" si="94">G125*2*Q125</f>
        <v>96.915000000000006</v>
      </c>
      <c r="M125" s="59">
        <f t="shared" ref="M125" si="95">G125*1.9*Q125</f>
        <v>92.069249999999997</v>
      </c>
      <c r="N125" s="44"/>
      <c r="O125" s="45">
        <f>G125*1.9*Q125</f>
        <v>92.069249999999997</v>
      </c>
      <c r="P125" s="46">
        <f t="shared" si="56"/>
        <v>120.1746</v>
      </c>
      <c r="Q125" s="47">
        <v>1.3</v>
      </c>
      <c r="R125" s="48">
        <v>0</v>
      </c>
    </row>
    <row r="126" spans="1:18">
      <c r="A126" s="17" t="s">
        <v>148</v>
      </c>
      <c r="B126" s="17" t="s">
        <v>149</v>
      </c>
      <c r="C126" s="55">
        <v>7</v>
      </c>
      <c r="D126" s="41">
        <f t="shared" si="89"/>
        <v>52.5</v>
      </c>
      <c r="E126" s="1"/>
      <c r="F126" s="42"/>
      <c r="G126" s="43">
        <f t="shared" si="90"/>
        <v>52.5</v>
      </c>
      <c r="H126" s="59">
        <f t="shared" si="91"/>
        <v>182.91000000000003</v>
      </c>
      <c r="I126" s="59">
        <f t="shared" ref="I126:I129" si="96">G126*2.5*Q126</f>
        <v>170.625</v>
      </c>
      <c r="J126" s="59">
        <f t="shared" si="92"/>
        <v>150.15000000000003</v>
      </c>
      <c r="K126" s="59">
        <f t="shared" si="93"/>
        <v>143.32500000000002</v>
      </c>
      <c r="L126" s="59">
        <f t="shared" si="94"/>
        <v>136.5</v>
      </c>
      <c r="M126" s="59">
        <f>G126*1.87*Q126</f>
        <v>127.62750000000003</v>
      </c>
      <c r="N126" s="44"/>
      <c r="O126" s="45">
        <f>G126*1.7*Q126</f>
        <v>116.02500000000001</v>
      </c>
      <c r="P126" s="46">
        <f t="shared" si="56"/>
        <v>170.625</v>
      </c>
      <c r="Q126" s="47">
        <v>1.3</v>
      </c>
      <c r="R126" s="48">
        <v>0</v>
      </c>
    </row>
    <row r="127" spans="1:18">
      <c r="A127" s="17" t="s">
        <v>150</v>
      </c>
      <c r="B127" s="17" t="s">
        <v>151</v>
      </c>
      <c r="C127" s="55">
        <v>11.13</v>
      </c>
      <c r="D127" s="41">
        <f t="shared" si="89"/>
        <v>83.475000000000009</v>
      </c>
      <c r="E127" s="41"/>
      <c r="F127" s="42"/>
      <c r="G127" s="43">
        <f t="shared" si="90"/>
        <v>83.475000000000009</v>
      </c>
      <c r="H127" s="59">
        <f t="shared" si="91"/>
        <v>290.82690000000002</v>
      </c>
      <c r="I127" s="59">
        <f t="shared" si="96"/>
        <v>271.29375000000005</v>
      </c>
      <c r="J127" s="59">
        <f t="shared" si="92"/>
        <v>238.73850000000004</v>
      </c>
      <c r="K127" s="59">
        <f t="shared" si="93"/>
        <v>227.88675000000003</v>
      </c>
      <c r="L127" s="59">
        <f t="shared" si="94"/>
        <v>217.03500000000003</v>
      </c>
      <c r="M127" s="59">
        <f t="shared" ref="M127:M129" si="97">G127*1.9*Q127</f>
        <v>206.18325000000004</v>
      </c>
      <c r="N127" s="44"/>
      <c r="O127" s="45">
        <f>G127*1.9*Q127</f>
        <v>206.18325000000004</v>
      </c>
      <c r="P127" s="46">
        <f t="shared" si="56"/>
        <v>271.29375000000005</v>
      </c>
      <c r="Q127" s="47">
        <v>1.3</v>
      </c>
      <c r="R127" s="48">
        <v>0</v>
      </c>
    </row>
    <row r="128" spans="1:18">
      <c r="A128" s="17" t="s">
        <v>152</v>
      </c>
      <c r="B128" s="17" t="s">
        <v>153</v>
      </c>
      <c r="C128" s="55">
        <v>19.510000000000002</v>
      </c>
      <c r="D128" s="41">
        <f t="shared" si="89"/>
        <v>146.32500000000002</v>
      </c>
      <c r="E128" s="41"/>
      <c r="F128" s="42"/>
      <c r="G128" s="43">
        <f>D128</f>
        <v>146.32500000000002</v>
      </c>
      <c r="H128" s="59">
        <f>G128*3*Q128</f>
        <v>570.66750000000002</v>
      </c>
      <c r="I128" s="59">
        <f>G128*2.69*Q128</f>
        <v>511.69852500000007</v>
      </c>
      <c r="J128" s="59">
        <f>G128*2.4*Q128</f>
        <v>456.53400000000005</v>
      </c>
      <c r="K128" s="59">
        <f>G128*2.3*Q128</f>
        <v>437.51175000000001</v>
      </c>
      <c r="L128" s="59">
        <f>G128*2.2*Q128</f>
        <v>418.48950000000013</v>
      </c>
      <c r="M128" s="59">
        <f>G128*2.1*Q128</f>
        <v>399.46725000000004</v>
      </c>
      <c r="N128" s="44"/>
      <c r="O128" s="45">
        <f>G128*2*Q128</f>
        <v>380.44500000000005</v>
      </c>
      <c r="P128" s="46">
        <f t="shared" si="56"/>
        <v>511.69852500000007</v>
      </c>
      <c r="Q128" s="47">
        <v>1.3</v>
      </c>
      <c r="R128" s="48">
        <v>0</v>
      </c>
    </row>
    <row r="129" spans="1:18">
      <c r="A129" s="17" t="s">
        <v>154</v>
      </c>
      <c r="B129" s="17" t="s">
        <v>155</v>
      </c>
      <c r="C129" s="55">
        <v>8.26</v>
      </c>
      <c r="D129" s="41">
        <f t="shared" si="89"/>
        <v>61.949999999999996</v>
      </c>
      <c r="E129" s="41"/>
      <c r="F129" s="42"/>
      <c r="G129" s="43">
        <f t="shared" ref="G129" si="98">SUM(D129:F129)</f>
        <v>61.949999999999996</v>
      </c>
      <c r="H129" s="59">
        <f>G129*2.66*Q129</f>
        <v>214.22310000000002</v>
      </c>
      <c r="I129" s="59">
        <f t="shared" si="96"/>
        <v>201.33750000000001</v>
      </c>
      <c r="J129" s="59">
        <f t="shared" si="92"/>
        <v>177.17699999999999</v>
      </c>
      <c r="K129" s="59">
        <f t="shared" si="93"/>
        <v>169.12350000000001</v>
      </c>
      <c r="L129" s="59">
        <f t="shared" si="94"/>
        <v>161.07</v>
      </c>
      <c r="M129" s="59">
        <f t="shared" si="97"/>
        <v>153.01649999999998</v>
      </c>
      <c r="N129" s="44"/>
      <c r="O129" s="45">
        <f>G129*1.9*Q129</f>
        <v>153.01649999999998</v>
      </c>
      <c r="P129" s="46">
        <f t="shared" si="56"/>
        <v>201.33750000000001</v>
      </c>
      <c r="Q129" s="47">
        <v>1.3</v>
      </c>
      <c r="R129" s="48">
        <v>0</v>
      </c>
    </row>
    <row r="130" spans="1:18">
      <c r="A130" s="17" t="s">
        <v>156</v>
      </c>
      <c r="B130" s="17" t="s">
        <v>157</v>
      </c>
      <c r="C130" s="55">
        <v>14.43</v>
      </c>
      <c r="D130" s="41">
        <f>(C130*7.5)</f>
        <v>108.22499999999999</v>
      </c>
      <c r="E130" s="41"/>
      <c r="F130" s="42"/>
      <c r="G130" s="43">
        <f>SUM(D130:F130)</f>
        <v>108.22499999999999</v>
      </c>
      <c r="H130" s="59">
        <f>G130*2.4*Q130</f>
        <v>337.66199999999998</v>
      </c>
      <c r="I130" s="59">
        <f>G130*2.2*Q130</f>
        <v>309.52350000000001</v>
      </c>
      <c r="J130" s="59">
        <f>G130*2*Q130</f>
        <v>281.38499999999999</v>
      </c>
      <c r="K130" s="59">
        <f>G130*1.95*Q130</f>
        <v>274.35037499999999</v>
      </c>
      <c r="L130" s="59">
        <f>G130*1.85*Q130</f>
        <v>260.28112500000003</v>
      </c>
      <c r="M130" s="59">
        <f>G130*1.75*Q130</f>
        <v>246.21187499999999</v>
      </c>
      <c r="N130" s="44"/>
      <c r="O130" s="45">
        <f>G130*1.75*Q130</f>
        <v>246.21187499999999</v>
      </c>
      <c r="P130" s="46">
        <f t="shared" si="56"/>
        <v>309.52350000000001</v>
      </c>
      <c r="Q130" s="47">
        <v>1.3</v>
      </c>
      <c r="R130" s="48">
        <v>0</v>
      </c>
    </row>
    <row r="131" spans="1:18">
      <c r="A131" s="67" t="s">
        <v>158</v>
      </c>
      <c r="B131" s="67" t="s">
        <v>158</v>
      </c>
      <c r="C131" s="68">
        <v>139.62</v>
      </c>
      <c r="D131" s="1">
        <f t="shared" ref="D131:D184" si="99">(C131*7.5)</f>
        <v>1047.1500000000001</v>
      </c>
      <c r="E131" s="1">
        <f t="shared" ref="E131:E180" si="100">D131/100*12</f>
        <v>125.65800000000002</v>
      </c>
      <c r="F131" s="3">
        <f t="shared" ref="F131:F180" si="101">D131/100*5</f>
        <v>52.357500000000002</v>
      </c>
      <c r="G131" s="4">
        <f t="shared" ref="G131:G135" si="102">SUM(D131:E131)</f>
        <v>1172.808</v>
      </c>
      <c r="H131" s="22">
        <f>G131*2*Q131</f>
        <v>2580.1776</v>
      </c>
      <c r="I131" s="22">
        <f>G131*1.798*Q131</f>
        <v>2319.5796624</v>
      </c>
      <c r="J131" s="22">
        <f>G131*1.6*Q131</f>
        <v>2064.1420800000001</v>
      </c>
      <c r="K131" s="24"/>
      <c r="L131" s="23"/>
      <c r="M131" s="23"/>
      <c r="N131" s="24"/>
      <c r="O131" s="25">
        <f>G131*1.5*Q131</f>
        <v>1935.1332000000002</v>
      </c>
      <c r="P131" s="26">
        <f>I131*Q131</f>
        <v>2551.5376286400001</v>
      </c>
      <c r="Q131" s="47">
        <v>1.1000000000000001</v>
      </c>
      <c r="R131" s="10">
        <v>0</v>
      </c>
    </row>
    <row r="132" spans="1:18">
      <c r="A132" s="67" t="s">
        <v>159</v>
      </c>
      <c r="B132" s="67" t="s">
        <v>159</v>
      </c>
      <c r="C132" s="68">
        <v>139.62</v>
      </c>
      <c r="D132" s="1">
        <f t="shared" si="99"/>
        <v>1047.1500000000001</v>
      </c>
      <c r="E132" s="1">
        <f t="shared" si="100"/>
        <v>125.65800000000002</v>
      </c>
      <c r="F132" s="3">
        <f t="shared" si="101"/>
        <v>52.357500000000002</v>
      </c>
      <c r="G132" s="4">
        <f t="shared" si="102"/>
        <v>1172.808</v>
      </c>
      <c r="H132" s="22">
        <f t="shared" ref="H132:H180" si="103">G132*2*Q132</f>
        <v>2580.1776</v>
      </c>
      <c r="I132" s="22">
        <f t="shared" ref="I132:I180" si="104">G132*1.798*Q132</f>
        <v>2319.5796624</v>
      </c>
      <c r="J132" s="22">
        <f t="shared" ref="J132:J180" si="105">G132*1.6*Q132</f>
        <v>2064.1420800000001</v>
      </c>
      <c r="K132" s="24"/>
      <c r="L132" s="23"/>
      <c r="M132" s="23"/>
      <c r="N132" s="24"/>
      <c r="O132" s="25">
        <f t="shared" ref="O132:O180" si="106">G132*1.5*Q132</f>
        <v>1935.1332000000002</v>
      </c>
      <c r="P132" s="26">
        <f t="shared" ref="P132:P180" si="107">I132*Q132</f>
        <v>2551.5376286400001</v>
      </c>
      <c r="Q132" s="47">
        <v>1.1000000000000001</v>
      </c>
      <c r="R132" s="10">
        <v>0</v>
      </c>
    </row>
    <row r="133" spans="1:18">
      <c r="A133" s="67" t="s">
        <v>160</v>
      </c>
      <c r="B133" s="67" t="s">
        <v>160</v>
      </c>
      <c r="C133" s="68">
        <v>139.62</v>
      </c>
      <c r="D133" s="1">
        <f t="shared" si="99"/>
        <v>1047.1500000000001</v>
      </c>
      <c r="E133" s="1">
        <f t="shared" si="100"/>
        <v>125.65800000000002</v>
      </c>
      <c r="F133" s="3">
        <f t="shared" si="101"/>
        <v>52.357500000000002</v>
      </c>
      <c r="G133" s="4">
        <f t="shared" si="102"/>
        <v>1172.808</v>
      </c>
      <c r="H133" s="22">
        <f t="shared" si="103"/>
        <v>2580.1776</v>
      </c>
      <c r="I133" s="22">
        <f t="shared" si="104"/>
        <v>2319.5796624</v>
      </c>
      <c r="J133" s="22">
        <f t="shared" si="105"/>
        <v>2064.1420800000001</v>
      </c>
      <c r="K133" s="24"/>
      <c r="L133" s="23"/>
      <c r="M133" s="23"/>
      <c r="N133" s="24"/>
      <c r="O133" s="25">
        <f t="shared" si="106"/>
        <v>1935.1332000000002</v>
      </c>
      <c r="P133" s="26">
        <f t="shared" si="107"/>
        <v>2551.5376286400001</v>
      </c>
      <c r="Q133" s="47">
        <v>1.1000000000000001</v>
      </c>
      <c r="R133" s="10">
        <v>0</v>
      </c>
    </row>
    <row r="134" spans="1:18">
      <c r="A134" s="67" t="s">
        <v>161</v>
      </c>
      <c r="B134" s="67" t="s">
        <v>161</v>
      </c>
      <c r="C134" s="68">
        <v>139.62</v>
      </c>
      <c r="D134" s="1">
        <f t="shared" si="99"/>
        <v>1047.1500000000001</v>
      </c>
      <c r="E134" s="1">
        <f t="shared" si="100"/>
        <v>125.65800000000002</v>
      </c>
      <c r="F134" s="3">
        <f t="shared" si="101"/>
        <v>52.357500000000002</v>
      </c>
      <c r="G134" s="4">
        <f t="shared" si="102"/>
        <v>1172.808</v>
      </c>
      <c r="H134" s="22">
        <f t="shared" si="103"/>
        <v>2580.1776</v>
      </c>
      <c r="I134" s="22">
        <f t="shared" si="104"/>
        <v>2319.5796624</v>
      </c>
      <c r="J134" s="22">
        <f t="shared" si="105"/>
        <v>2064.1420800000001</v>
      </c>
      <c r="K134" s="24"/>
      <c r="L134" s="23"/>
      <c r="M134" s="23"/>
      <c r="N134" s="24"/>
      <c r="O134" s="25">
        <f t="shared" si="106"/>
        <v>1935.1332000000002</v>
      </c>
      <c r="P134" s="26">
        <f t="shared" si="107"/>
        <v>2551.5376286400001</v>
      </c>
      <c r="Q134" s="47">
        <v>1.1000000000000001</v>
      </c>
      <c r="R134" s="10">
        <v>0</v>
      </c>
    </row>
    <row r="135" spans="1:18">
      <c r="A135" s="67" t="s">
        <v>162</v>
      </c>
      <c r="B135" s="67" t="s">
        <v>162</v>
      </c>
      <c r="C135" s="68">
        <v>139.62</v>
      </c>
      <c r="D135" s="1">
        <f t="shared" si="99"/>
        <v>1047.1500000000001</v>
      </c>
      <c r="E135" s="1">
        <f t="shared" si="100"/>
        <v>125.65800000000002</v>
      </c>
      <c r="F135" s="3">
        <f t="shared" si="101"/>
        <v>52.357500000000002</v>
      </c>
      <c r="G135" s="4">
        <f t="shared" si="102"/>
        <v>1172.808</v>
      </c>
      <c r="H135" s="22">
        <f t="shared" si="103"/>
        <v>2580.1776</v>
      </c>
      <c r="I135" s="22">
        <f t="shared" si="104"/>
        <v>2319.5796624</v>
      </c>
      <c r="J135" s="22">
        <f t="shared" si="105"/>
        <v>2064.1420800000001</v>
      </c>
      <c r="K135" s="24"/>
      <c r="L135" s="23"/>
      <c r="M135" s="23"/>
      <c r="N135" s="24"/>
      <c r="O135" s="25">
        <f t="shared" si="106"/>
        <v>1935.1332000000002</v>
      </c>
      <c r="P135" s="26">
        <f t="shared" si="107"/>
        <v>2551.5376286400001</v>
      </c>
      <c r="Q135" s="47">
        <v>1.1000000000000001</v>
      </c>
      <c r="R135" s="10">
        <v>0</v>
      </c>
    </row>
    <row r="136" spans="1:18">
      <c r="A136" s="67" t="s">
        <v>163</v>
      </c>
      <c r="B136" s="67" t="s">
        <v>163</v>
      </c>
      <c r="C136" s="68">
        <v>161.54</v>
      </c>
      <c r="D136" s="1">
        <f t="shared" si="99"/>
        <v>1211.55</v>
      </c>
      <c r="E136" s="1">
        <f t="shared" si="100"/>
        <v>145.386</v>
      </c>
      <c r="F136" s="3">
        <f t="shared" si="101"/>
        <v>60.577499999999993</v>
      </c>
      <c r="G136" s="4">
        <f t="shared" ref="G136:G180" si="108">SUM(D136:E136)</f>
        <v>1356.9359999999999</v>
      </c>
      <c r="H136" s="22">
        <f t="shared" si="103"/>
        <v>2985.2592</v>
      </c>
      <c r="I136" s="22">
        <f t="shared" si="104"/>
        <v>2683.7480208000002</v>
      </c>
      <c r="J136" s="22">
        <f t="shared" si="105"/>
        <v>2388.2073600000003</v>
      </c>
      <c r="K136" s="24"/>
      <c r="L136" s="23"/>
      <c r="M136" s="23"/>
      <c r="N136" s="24"/>
      <c r="O136" s="25">
        <f t="shared" si="106"/>
        <v>2238.9444000000003</v>
      </c>
      <c r="P136" s="26">
        <f t="shared" si="107"/>
        <v>2952.1228228800005</v>
      </c>
      <c r="Q136" s="47">
        <v>1.1000000000000001</v>
      </c>
      <c r="R136" s="10">
        <v>0</v>
      </c>
    </row>
    <row r="137" spans="1:18">
      <c r="A137" s="67" t="s">
        <v>164</v>
      </c>
      <c r="B137" s="67" t="s">
        <v>164</v>
      </c>
      <c r="C137" s="68">
        <v>161.54</v>
      </c>
      <c r="D137" s="1">
        <f t="shared" si="99"/>
        <v>1211.55</v>
      </c>
      <c r="E137" s="1">
        <f t="shared" si="100"/>
        <v>145.386</v>
      </c>
      <c r="F137" s="3">
        <f t="shared" si="101"/>
        <v>60.577499999999993</v>
      </c>
      <c r="G137" s="4">
        <f t="shared" si="108"/>
        <v>1356.9359999999999</v>
      </c>
      <c r="H137" s="22">
        <f t="shared" si="103"/>
        <v>2985.2592</v>
      </c>
      <c r="I137" s="22">
        <f t="shared" si="104"/>
        <v>2683.7480208000002</v>
      </c>
      <c r="J137" s="22">
        <f t="shared" si="105"/>
        <v>2388.2073600000003</v>
      </c>
      <c r="K137" s="24"/>
      <c r="L137" s="23"/>
      <c r="M137" s="23"/>
      <c r="N137" s="24"/>
      <c r="O137" s="25">
        <f t="shared" si="106"/>
        <v>2238.9444000000003</v>
      </c>
      <c r="P137" s="26">
        <f t="shared" si="107"/>
        <v>2952.1228228800005</v>
      </c>
      <c r="Q137" s="47">
        <v>1.1000000000000001</v>
      </c>
      <c r="R137" s="10">
        <v>0</v>
      </c>
    </row>
    <row r="138" spans="1:18">
      <c r="A138" s="67" t="s">
        <v>165</v>
      </c>
      <c r="B138" s="67" t="s">
        <v>165</v>
      </c>
      <c r="C138" s="68">
        <v>161.54</v>
      </c>
      <c r="D138" s="1">
        <f>(C138*7.5)</f>
        <v>1211.55</v>
      </c>
      <c r="E138" s="1">
        <f t="shared" si="100"/>
        <v>145.386</v>
      </c>
      <c r="F138" s="3">
        <f t="shared" si="101"/>
        <v>60.577499999999993</v>
      </c>
      <c r="G138" s="4">
        <f t="shared" si="108"/>
        <v>1356.9359999999999</v>
      </c>
      <c r="H138" s="22">
        <f t="shared" si="103"/>
        <v>2985.2592</v>
      </c>
      <c r="I138" s="22">
        <f t="shared" si="104"/>
        <v>2683.7480208000002</v>
      </c>
      <c r="J138" s="22">
        <f t="shared" si="105"/>
        <v>2388.2073600000003</v>
      </c>
      <c r="K138" s="24"/>
      <c r="L138" s="23"/>
      <c r="M138" s="23"/>
      <c r="N138" s="24"/>
      <c r="O138" s="25">
        <f t="shared" si="106"/>
        <v>2238.9444000000003</v>
      </c>
      <c r="P138" s="26">
        <f t="shared" si="107"/>
        <v>2952.1228228800005</v>
      </c>
      <c r="Q138" s="47">
        <v>1.1000000000000001</v>
      </c>
      <c r="R138" s="10">
        <v>0</v>
      </c>
    </row>
    <row r="139" spans="1:18">
      <c r="A139" s="67" t="s">
        <v>166</v>
      </c>
      <c r="B139" s="67" t="s">
        <v>166</v>
      </c>
      <c r="C139" s="68">
        <v>161.54</v>
      </c>
      <c r="D139" s="1">
        <f>(C139*7.5)</f>
        <v>1211.55</v>
      </c>
      <c r="E139" s="1">
        <f t="shared" si="100"/>
        <v>145.386</v>
      </c>
      <c r="F139" s="3">
        <f t="shared" si="101"/>
        <v>60.577499999999993</v>
      </c>
      <c r="G139" s="4">
        <f t="shared" si="108"/>
        <v>1356.9359999999999</v>
      </c>
      <c r="H139" s="22">
        <f t="shared" si="103"/>
        <v>2985.2592</v>
      </c>
      <c r="I139" s="22">
        <f t="shared" si="104"/>
        <v>2683.7480208000002</v>
      </c>
      <c r="J139" s="22">
        <f t="shared" si="105"/>
        <v>2388.2073600000003</v>
      </c>
      <c r="K139" s="24"/>
      <c r="L139" s="23"/>
      <c r="M139" s="23"/>
      <c r="N139" s="24"/>
      <c r="O139" s="25">
        <f t="shared" si="106"/>
        <v>2238.9444000000003</v>
      </c>
      <c r="P139" s="26">
        <f t="shared" si="107"/>
        <v>2952.1228228800005</v>
      </c>
      <c r="Q139" s="47">
        <v>1.1000000000000001</v>
      </c>
      <c r="R139" s="10">
        <v>0</v>
      </c>
    </row>
    <row r="140" spans="1:18">
      <c r="A140" s="67" t="s">
        <v>167</v>
      </c>
      <c r="B140" s="67" t="s">
        <v>167</v>
      </c>
      <c r="C140" s="68">
        <v>161.54</v>
      </c>
      <c r="D140" s="1">
        <f>(C140*7.5)</f>
        <v>1211.55</v>
      </c>
      <c r="E140" s="1">
        <f t="shared" si="100"/>
        <v>145.386</v>
      </c>
      <c r="F140" s="3">
        <f t="shared" si="101"/>
        <v>60.577499999999993</v>
      </c>
      <c r="G140" s="4">
        <f t="shared" si="108"/>
        <v>1356.9359999999999</v>
      </c>
      <c r="H140" s="22">
        <f t="shared" si="103"/>
        <v>2985.2592</v>
      </c>
      <c r="I140" s="22">
        <f t="shared" si="104"/>
        <v>2683.7480208000002</v>
      </c>
      <c r="J140" s="22">
        <f t="shared" si="105"/>
        <v>2388.2073600000003</v>
      </c>
      <c r="K140" s="24"/>
      <c r="L140" s="23"/>
      <c r="M140" s="23"/>
      <c r="N140" s="24"/>
      <c r="O140" s="25">
        <f t="shared" si="106"/>
        <v>2238.9444000000003</v>
      </c>
      <c r="P140" s="26">
        <f t="shared" si="107"/>
        <v>2952.1228228800005</v>
      </c>
      <c r="Q140" s="47">
        <v>1.1000000000000001</v>
      </c>
      <c r="R140" s="10">
        <v>0</v>
      </c>
    </row>
    <row r="141" spans="1:18">
      <c r="A141" s="67" t="s">
        <v>168</v>
      </c>
      <c r="B141" s="67" t="s">
        <v>168</v>
      </c>
      <c r="C141" s="68">
        <v>180.98</v>
      </c>
      <c r="D141" s="1">
        <f t="shared" si="99"/>
        <v>1357.35</v>
      </c>
      <c r="E141" s="1">
        <f t="shared" si="100"/>
        <v>162.88200000000001</v>
      </c>
      <c r="F141" s="3">
        <f t="shared" si="101"/>
        <v>67.867499999999993</v>
      </c>
      <c r="G141" s="4">
        <f t="shared" si="108"/>
        <v>1520.232</v>
      </c>
      <c r="H141" s="22">
        <f t="shared" si="103"/>
        <v>3344.5104000000001</v>
      </c>
      <c r="I141" s="22">
        <f t="shared" si="104"/>
        <v>3006.7148496000004</v>
      </c>
      <c r="J141" s="22">
        <f t="shared" si="105"/>
        <v>2675.6083200000003</v>
      </c>
      <c r="K141" s="24"/>
      <c r="L141" s="23"/>
      <c r="M141" s="23"/>
      <c r="N141" s="24"/>
      <c r="O141" s="25">
        <f t="shared" si="106"/>
        <v>2508.3828000000003</v>
      </c>
      <c r="P141" s="26">
        <f t="shared" si="107"/>
        <v>3307.3863345600007</v>
      </c>
      <c r="Q141" s="47">
        <v>1.1000000000000001</v>
      </c>
      <c r="R141" s="10">
        <v>0</v>
      </c>
    </row>
    <row r="142" spans="1:18">
      <c r="A142" s="67" t="s">
        <v>169</v>
      </c>
      <c r="B142" s="67" t="s">
        <v>169</v>
      </c>
      <c r="C142" s="68">
        <v>180.98</v>
      </c>
      <c r="D142" s="1">
        <f t="shared" si="99"/>
        <v>1357.35</v>
      </c>
      <c r="E142" s="1">
        <f t="shared" si="100"/>
        <v>162.88200000000001</v>
      </c>
      <c r="F142" s="3">
        <f t="shared" si="101"/>
        <v>67.867499999999993</v>
      </c>
      <c r="G142" s="4">
        <f t="shared" si="108"/>
        <v>1520.232</v>
      </c>
      <c r="H142" s="22">
        <f t="shared" si="103"/>
        <v>3344.5104000000001</v>
      </c>
      <c r="I142" s="22">
        <f t="shared" si="104"/>
        <v>3006.7148496000004</v>
      </c>
      <c r="J142" s="22">
        <f t="shared" si="105"/>
        <v>2675.6083200000003</v>
      </c>
      <c r="K142" s="24"/>
      <c r="L142" s="23"/>
      <c r="M142" s="23"/>
      <c r="N142" s="24"/>
      <c r="O142" s="25">
        <f t="shared" si="106"/>
        <v>2508.3828000000003</v>
      </c>
      <c r="P142" s="26">
        <f t="shared" si="107"/>
        <v>3307.3863345600007</v>
      </c>
      <c r="Q142" s="47">
        <v>1.1000000000000001</v>
      </c>
      <c r="R142" s="10">
        <v>0</v>
      </c>
    </row>
    <row r="143" spans="1:18">
      <c r="A143" s="67" t="s">
        <v>170</v>
      </c>
      <c r="B143" s="67" t="s">
        <v>170</v>
      </c>
      <c r="C143" s="68">
        <v>180.98</v>
      </c>
      <c r="D143" s="1">
        <f>(C143*7.5)</f>
        <v>1357.35</v>
      </c>
      <c r="E143" s="1">
        <f t="shared" si="100"/>
        <v>162.88200000000001</v>
      </c>
      <c r="F143" s="3">
        <f t="shared" si="101"/>
        <v>67.867499999999993</v>
      </c>
      <c r="G143" s="4">
        <f t="shared" si="108"/>
        <v>1520.232</v>
      </c>
      <c r="H143" s="22">
        <f t="shared" si="103"/>
        <v>3344.5104000000001</v>
      </c>
      <c r="I143" s="22">
        <f t="shared" si="104"/>
        <v>3006.7148496000004</v>
      </c>
      <c r="J143" s="22">
        <f t="shared" si="105"/>
        <v>2675.6083200000003</v>
      </c>
      <c r="K143" s="24"/>
      <c r="L143" s="23"/>
      <c r="M143" s="23"/>
      <c r="N143" s="24"/>
      <c r="O143" s="25">
        <f t="shared" si="106"/>
        <v>2508.3828000000003</v>
      </c>
      <c r="P143" s="26">
        <f t="shared" si="107"/>
        <v>3307.3863345600007</v>
      </c>
      <c r="Q143" s="47">
        <v>1.1000000000000001</v>
      </c>
      <c r="R143" s="10">
        <v>0</v>
      </c>
    </row>
    <row r="144" spans="1:18">
      <c r="A144" s="67" t="s">
        <v>171</v>
      </c>
      <c r="B144" s="67" t="s">
        <v>171</v>
      </c>
      <c r="C144" s="68">
        <v>180.98</v>
      </c>
      <c r="D144" s="1">
        <f>(C144*7.5)</f>
        <v>1357.35</v>
      </c>
      <c r="E144" s="1">
        <f t="shared" si="100"/>
        <v>162.88200000000001</v>
      </c>
      <c r="F144" s="3">
        <f t="shared" si="101"/>
        <v>67.867499999999993</v>
      </c>
      <c r="G144" s="4">
        <f t="shared" si="108"/>
        <v>1520.232</v>
      </c>
      <c r="H144" s="22">
        <f t="shared" si="103"/>
        <v>3344.5104000000001</v>
      </c>
      <c r="I144" s="22">
        <f t="shared" si="104"/>
        <v>3006.7148496000004</v>
      </c>
      <c r="J144" s="22">
        <f t="shared" si="105"/>
        <v>2675.6083200000003</v>
      </c>
      <c r="K144" s="24"/>
      <c r="L144" s="23"/>
      <c r="M144" s="23"/>
      <c r="N144" s="24"/>
      <c r="O144" s="25">
        <f t="shared" si="106"/>
        <v>2508.3828000000003</v>
      </c>
      <c r="P144" s="26">
        <f t="shared" si="107"/>
        <v>3307.3863345600007</v>
      </c>
      <c r="Q144" s="47">
        <v>1.1000000000000001</v>
      </c>
      <c r="R144" s="10">
        <v>0</v>
      </c>
    </row>
    <row r="145" spans="1:18">
      <c r="A145" s="67" t="s">
        <v>172</v>
      </c>
      <c r="B145" s="67" t="s">
        <v>172</v>
      </c>
      <c r="C145" s="68">
        <v>180.98</v>
      </c>
      <c r="D145" s="1">
        <f>(C145*7.5)</f>
        <v>1357.35</v>
      </c>
      <c r="E145" s="1">
        <f t="shared" si="100"/>
        <v>162.88200000000001</v>
      </c>
      <c r="F145" s="3">
        <f t="shared" si="101"/>
        <v>67.867499999999993</v>
      </c>
      <c r="G145" s="4">
        <f t="shared" si="108"/>
        <v>1520.232</v>
      </c>
      <c r="H145" s="22">
        <f t="shared" si="103"/>
        <v>3344.5104000000001</v>
      </c>
      <c r="I145" s="22">
        <f t="shared" si="104"/>
        <v>3006.7148496000004</v>
      </c>
      <c r="J145" s="22">
        <f t="shared" si="105"/>
        <v>2675.6083200000003</v>
      </c>
      <c r="K145" s="24"/>
      <c r="L145" s="23"/>
      <c r="M145" s="23"/>
      <c r="N145" s="24"/>
      <c r="O145" s="25">
        <f t="shared" si="106"/>
        <v>2508.3828000000003</v>
      </c>
      <c r="P145" s="26">
        <f t="shared" si="107"/>
        <v>3307.3863345600007</v>
      </c>
      <c r="Q145" s="47">
        <v>1.1000000000000001</v>
      </c>
      <c r="R145" s="10">
        <v>0</v>
      </c>
    </row>
    <row r="146" spans="1:18">
      <c r="A146" s="67" t="s">
        <v>173</v>
      </c>
      <c r="B146" s="67" t="s">
        <v>173</v>
      </c>
      <c r="C146" s="68">
        <v>190.76</v>
      </c>
      <c r="D146" s="1">
        <f t="shared" si="99"/>
        <v>1430.6999999999998</v>
      </c>
      <c r="E146" s="1">
        <f t="shared" si="100"/>
        <v>171.68399999999997</v>
      </c>
      <c r="F146" s="3">
        <f t="shared" si="101"/>
        <v>71.534999999999997</v>
      </c>
      <c r="G146" s="4">
        <f t="shared" si="108"/>
        <v>1602.3839999999998</v>
      </c>
      <c r="H146" s="22">
        <f t="shared" si="103"/>
        <v>3525.2447999999999</v>
      </c>
      <c r="I146" s="22">
        <f t="shared" si="104"/>
        <v>3169.1950751999998</v>
      </c>
      <c r="J146" s="22">
        <f t="shared" si="105"/>
        <v>2820.1958399999999</v>
      </c>
      <c r="K146" s="24"/>
      <c r="L146" s="23"/>
      <c r="M146" s="23"/>
      <c r="N146" s="24"/>
      <c r="O146" s="25">
        <f t="shared" si="106"/>
        <v>2643.9335999999998</v>
      </c>
      <c r="P146" s="26">
        <f t="shared" si="107"/>
        <v>3486.1145827200003</v>
      </c>
      <c r="Q146" s="47">
        <v>1.1000000000000001</v>
      </c>
      <c r="R146" s="10">
        <v>0</v>
      </c>
    </row>
    <row r="147" spans="1:18">
      <c r="A147" s="67" t="s">
        <v>174</v>
      </c>
      <c r="B147" s="67" t="s">
        <v>174</v>
      </c>
      <c r="C147" s="68">
        <v>190.76</v>
      </c>
      <c r="D147" s="1">
        <f t="shared" si="99"/>
        <v>1430.6999999999998</v>
      </c>
      <c r="E147" s="1">
        <f t="shared" si="100"/>
        <v>171.68399999999997</v>
      </c>
      <c r="F147" s="3">
        <f t="shared" si="101"/>
        <v>71.534999999999997</v>
      </c>
      <c r="G147" s="4">
        <f t="shared" si="108"/>
        <v>1602.3839999999998</v>
      </c>
      <c r="H147" s="22">
        <f t="shared" si="103"/>
        <v>3525.2447999999999</v>
      </c>
      <c r="I147" s="22">
        <f t="shared" si="104"/>
        <v>3169.1950751999998</v>
      </c>
      <c r="J147" s="22">
        <f t="shared" si="105"/>
        <v>2820.1958399999999</v>
      </c>
      <c r="K147" s="24"/>
      <c r="L147" s="23"/>
      <c r="M147" s="23"/>
      <c r="N147" s="24"/>
      <c r="O147" s="25">
        <f t="shared" si="106"/>
        <v>2643.9335999999998</v>
      </c>
      <c r="P147" s="26">
        <f t="shared" si="107"/>
        <v>3486.1145827200003</v>
      </c>
      <c r="Q147" s="47">
        <v>1.1000000000000001</v>
      </c>
      <c r="R147" s="10">
        <v>0</v>
      </c>
    </row>
    <row r="148" spans="1:18">
      <c r="A148" s="67" t="s">
        <v>175</v>
      </c>
      <c r="B148" s="67" t="s">
        <v>175</v>
      </c>
      <c r="C148" s="68">
        <v>190.76</v>
      </c>
      <c r="D148" s="1">
        <f>(C148*7.5)</f>
        <v>1430.6999999999998</v>
      </c>
      <c r="E148" s="1">
        <f t="shared" si="100"/>
        <v>171.68399999999997</v>
      </c>
      <c r="F148" s="3">
        <f t="shared" si="101"/>
        <v>71.534999999999997</v>
      </c>
      <c r="G148" s="4">
        <f t="shared" si="108"/>
        <v>1602.3839999999998</v>
      </c>
      <c r="H148" s="22">
        <f t="shared" si="103"/>
        <v>3525.2447999999999</v>
      </c>
      <c r="I148" s="22">
        <f t="shared" si="104"/>
        <v>3169.1950751999998</v>
      </c>
      <c r="J148" s="22">
        <f t="shared" si="105"/>
        <v>2820.1958399999999</v>
      </c>
      <c r="K148" s="24"/>
      <c r="L148" s="23"/>
      <c r="M148" s="23"/>
      <c r="N148" s="24"/>
      <c r="O148" s="25">
        <f t="shared" si="106"/>
        <v>2643.9335999999998</v>
      </c>
      <c r="P148" s="26">
        <f t="shared" si="107"/>
        <v>3486.1145827200003</v>
      </c>
      <c r="Q148" s="47">
        <v>1.1000000000000001</v>
      </c>
      <c r="R148" s="10">
        <v>0</v>
      </c>
    </row>
    <row r="149" spans="1:18">
      <c r="A149" s="67" t="s">
        <v>176</v>
      </c>
      <c r="B149" s="67" t="s">
        <v>176</v>
      </c>
      <c r="C149" s="68">
        <v>190.76</v>
      </c>
      <c r="D149" s="1">
        <f>(C149*7.5)</f>
        <v>1430.6999999999998</v>
      </c>
      <c r="E149" s="1">
        <f t="shared" si="100"/>
        <v>171.68399999999997</v>
      </c>
      <c r="F149" s="3">
        <f t="shared" si="101"/>
        <v>71.534999999999997</v>
      </c>
      <c r="G149" s="4">
        <f t="shared" si="108"/>
        <v>1602.3839999999998</v>
      </c>
      <c r="H149" s="22">
        <f t="shared" si="103"/>
        <v>3525.2447999999999</v>
      </c>
      <c r="I149" s="22">
        <f t="shared" si="104"/>
        <v>3169.1950751999998</v>
      </c>
      <c r="J149" s="22">
        <f t="shared" si="105"/>
        <v>2820.1958399999999</v>
      </c>
      <c r="K149" s="24"/>
      <c r="L149" s="23"/>
      <c r="M149" s="23"/>
      <c r="N149" s="24"/>
      <c r="O149" s="25">
        <f t="shared" si="106"/>
        <v>2643.9335999999998</v>
      </c>
      <c r="P149" s="26">
        <f t="shared" si="107"/>
        <v>3486.1145827200003</v>
      </c>
      <c r="Q149" s="47">
        <v>1.1000000000000001</v>
      </c>
      <c r="R149" s="10">
        <v>0</v>
      </c>
    </row>
    <row r="150" spans="1:18">
      <c r="A150" s="67" t="s">
        <v>177</v>
      </c>
      <c r="B150" s="67" t="s">
        <v>177</v>
      </c>
      <c r="C150" s="68">
        <v>190.76</v>
      </c>
      <c r="D150" s="1">
        <f>(C150*7.5)</f>
        <v>1430.6999999999998</v>
      </c>
      <c r="E150" s="1">
        <f t="shared" si="100"/>
        <v>171.68399999999997</v>
      </c>
      <c r="F150" s="3">
        <f t="shared" si="101"/>
        <v>71.534999999999997</v>
      </c>
      <c r="G150" s="4">
        <f t="shared" si="108"/>
        <v>1602.3839999999998</v>
      </c>
      <c r="H150" s="22">
        <f t="shared" si="103"/>
        <v>3525.2447999999999</v>
      </c>
      <c r="I150" s="22">
        <f t="shared" si="104"/>
        <v>3169.1950751999998</v>
      </c>
      <c r="J150" s="22">
        <f t="shared" si="105"/>
        <v>2820.1958399999999</v>
      </c>
      <c r="K150" s="24"/>
      <c r="L150" s="23"/>
      <c r="M150" s="23"/>
      <c r="N150" s="24"/>
      <c r="O150" s="25">
        <f t="shared" si="106"/>
        <v>2643.9335999999998</v>
      </c>
      <c r="P150" s="26">
        <f t="shared" si="107"/>
        <v>3486.1145827200003</v>
      </c>
      <c r="Q150" s="47">
        <v>1.1000000000000001</v>
      </c>
      <c r="R150" s="10">
        <v>0</v>
      </c>
    </row>
    <row r="151" spans="1:18">
      <c r="A151" s="67" t="s">
        <v>178</v>
      </c>
      <c r="B151" s="67" t="s">
        <v>178</v>
      </c>
      <c r="C151" s="68">
        <v>224.87</v>
      </c>
      <c r="D151" s="1">
        <f t="shared" si="99"/>
        <v>1686.5250000000001</v>
      </c>
      <c r="E151" s="1">
        <f t="shared" si="100"/>
        <v>202.38299999999998</v>
      </c>
      <c r="F151" s="3">
        <f t="shared" si="101"/>
        <v>84.326250000000002</v>
      </c>
      <c r="G151" s="4">
        <f t="shared" si="108"/>
        <v>1888.9080000000001</v>
      </c>
      <c r="H151" s="22">
        <f t="shared" si="103"/>
        <v>4155.597600000001</v>
      </c>
      <c r="I151" s="22">
        <f t="shared" si="104"/>
        <v>3735.8822424000005</v>
      </c>
      <c r="J151" s="22">
        <f t="shared" si="105"/>
        <v>3324.4780800000003</v>
      </c>
      <c r="K151" s="24"/>
      <c r="L151" s="23"/>
      <c r="M151" s="23"/>
      <c r="N151" s="24"/>
      <c r="O151" s="25">
        <f t="shared" si="106"/>
        <v>3116.6982000000003</v>
      </c>
      <c r="P151" s="26">
        <f t="shared" si="107"/>
        <v>4109.4704666400012</v>
      </c>
      <c r="Q151" s="47">
        <v>1.1000000000000001</v>
      </c>
      <c r="R151" s="10">
        <v>0</v>
      </c>
    </row>
    <row r="152" spans="1:18">
      <c r="A152" s="67" t="s">
        <v>179</v>
      </c>
      <c r="B152" s="67" t="s">
        <v>179</v>
      </c>
      <c r="C152" s="68">
        <v>224.87</v>
      </c>
      <c r="D152" s="1">
        <f t="shared" si="99"/>
        <v>1686.5250000000001</v>
      </c>
      <c r="E152" s="1">
        <f t="shared" si="100"/>
        <v>202.38299999999998</v>
      </c>
      <c r="F152" s="3">
        <f t="shared" si="101"/>
        <v>84.326250000000002</v>
      </c>
      <c r="G152" s="4">
        <f t="shared" si="108"/>
        <v>1888.9080000000001</v>
      </c>
      <c r="H152" s="22">
        <f t="shared" si="103"/>
        <v>4155.597600000001</v>
      </c>
      <c r="I152" s="22">
        <f t="shared" si="104"/>
        <v>3735.8822424000005</v>
      </c>
      <c r="J152" s="22">
        <f t="shared" si="105"/>
        <v>3324.4780800000003</v>
      </c>
      <c r="K152" s="24"/>
      <c r="L152" s="23"/>
      <c r="M152" s="23"/>
      <c r="N152" s="24"/>
      <c r="O152" s="25">
        <f t="shared" si="106"/>
        <v>3116.6982000000003</v>
      </c>
      <c r="P152" s="26">
        <f t="shared" si="107"/>
        <v>4109.4704666400012</v>
      </c>
      <c r="Q152" s="47">
        <v>1.1000000000000001</v>
      </c>
      <c r="R152" s="10">
        <v>0</v>
      </c>
    </row>
    <row r="153" spans="1:18">
      <c r="A153" s="67" t="s">
        <v>180</v>
      </c>
      <c r="B153" s="67" t="s">
        <v>180</v>
      </c>
      <c r="C153" s="68">
        <v>224.87</v>
      </c>
      <c r="D153" s="1">
        <f>(C153*7.5)</f>
        <v>1686.5250000000001</v>
      </c>
      <c r="E153" s="1">
        <f t="shared" si="100"/>
        <v>202.38299999999998</v>
      </c>
      <c r="F153" s="3">
        <f t="shared" si="101"/>
        <v>84.326250000000002</v>
      </c>
      <c r="G153" s="4">
        <f t="shared" si="108"/>
        <v>1888.9080000000001</v>
      </c>
      <c r="H153" s="22">
        <f t="shared" si="103"/>
        <v>4155.597600000001</v>
      </c>
      <c r="I153" s="22">
        <f t="shared" si="104"/>
        <v>3735.8822424000005</v>
      </c>
      <c r="J153" s="22">
        <f t="shared" si="105"/>
        <v>3324.4780800000003</v>
      </c>
      <c r="K153" s="24"/>
      <c r="L153" s="23"/>
      <c r="M153" s="23"/>
      <c r="N153" s="24"/>
      <c r="O153" s="25">
        <f t="shared" si="106"/>
        <v>3116.6982000000003</v>
      </c>
      <c r="P153" s="26">
        <f t="shared" si="107"/>
        <v>4109.4704666400012</v>
      </c>
      <c r="Q153" s="47">
        <v>1.1000000000000001</v>
      </c>
      <c r="R153" s="10">
        <v>0</v>
      </c>
    </row>
    <row r="154" spans="1:18">
      <c r="A154" s="67" t="s">
        <v>181</v>
      </c>
      <c r="B154" s="67" t="s">
        <v>181</v>
      </c>
      <c r="C154" s="68">
        <v>224.87</v>
      </c>
      <c r="D154" s="1">
        <f>(C154*7.5)</f>
        <v>1686.5250000000001</v>
      </c>
      <c r="E154" s="1">
        <f t="shared" si="100"/>
        <v>202.38299999999998</v>
      </c>
      <c r="F154" s="3">
        <f t="shared" si="101"/>
        <v>84.326250000000002</v>
      </c>
      <c r="G154" s="4">
        <f t="shared" si="108"/>
        <v>1888.9080000000001</v>
      </c>
      <c r="H154" s="22">
        <f t="shared" si="103"/>
        <v>4155.597600000001</v>
      </c>
      <c r="I154" s="22">
        <f t="shared" si="104"/>
        <v>3735.8822424000005</v>
      </c>
      <c r="J154" s="22">
        <f t="shared" si="105"/>
        <v>3324.4780800000003</v>
      </c>
      <c r="K154" s="24"/>
      <c r="L154" s="23"/>
      <c r="M154" s="23"/>
      <c r="N154" s="24"/>
      <c r="O154" s="25">
        <f t="shared" si="106"/>
        <v>3116.6982000000003</v>
      </c>
      <c r="P154" s="26">
        <f t="shared" si="107"/>
        <v>4109.4704666400012</v>
      </c>
      <c r="Q154" s="47">
        <v>1.1000000000000001</v>
      </c>
      <c r="R154" s="10">
        <v>0</v>
      </c>
    </row>
    <row r="155" spans="1:18">
      <c r="A155" s="67" t="s">
        <v>182</v>
      </c>
      <c r="B155" s="67" t="s">
        <v>182</v>
      </c>
      <c r="C155" s="68">
        <v>224.87</v>
      </c>
      <c r="D155" s="1">
        <f>(C155*7.5)</f>
        <v>1686.5250000000001</v>
      </c>
      <c r="E155" s="1">
        <f t="shared" si="100"/>
        <v>202.38299999999998</v>
      </c>
      <c r="F155" s="3">
        <f t="shared" si="101"/>
        <v>84.326250000000002</v>
      </c>
      <c r="G155" s="4">
        <f t="shared" si="108"/>
        <v>1888.9080000000001</v>
      </c>
      <c r="H155" s="22">
        <f t="shared" si="103"/>
        <v>4155.597600000001</v>
      </c>
      <c r="I155" s="22">
        <f t="shared" si="104"/>
        <v>3735.8822424000005</v>
      </c>
      <c r="J155" s="22">
        <f t="shared" si="105"/>
        <v>3324.4780800000003</v>
      </c>
      <c r="K155" s="24"/>
      <c r="L155" s="23"/>
      <c r="M155" s="23"/>
      <c r="N155" s="24"/>
      <c r="O155" s="25">
        <f t="shared" si="106"/>
        <v>3116.6982000000003</v>
      </c>
      <c r="P155" s="26">
        <f t="shared" si="107"/>
        <v>4109.4704666400012</v>
      </c>
      <c r="Q155" s="47">
        <v>1.1000000000000001</v>
      </c>
      <c r="R155" s="10">
        <v>0</v>
      </c>
    </row>
    <row r="156" spans="1:18">
      <c r="A156" s="67" t="s">
        <v>183</v>
      </c>
      <c r="B156" s="67" t="s">
        <v>183</v>
      </c>
      <c r="C156" s="68">
        <v>253.62</v>
      </c>
      <c r="D156" s="1">
        <f t="shared" si="99"/>
        <v>1902.15</v>
      </c>
      <c r="E156" s="1">
        <f t="shared" si="100"/>
        <v>228.25799999999998</v>
      </c>
      <c r="F156" s="3">
        <f t="shared" si="101"/>
        <v>95.107500000000002</v>
      </c>
      <c r="G156" s="4">
        <f t="shared" si="108"/>
        <v>2130.4079999999999</v>
      </c>
      <c r="H156" s="22">
        <f t="shared" si="103"/>
        <v>4686.8976000000002</v>
      </c>
      <c r="I156" s="22">
        <f t="shared" si="104"/>
        <v>4213.5209424000004</v>
      </c>
      <c r="J156" s="22">
        <f t="shared" si="105"/>
        <v>3749.5180800000003</v>
      </c>
      <c r="K156" s="24"/>
      <c r="L156" s="23"/>
      <c r="M156" s="23"/>
      <c r="N156" s="24"/>
      <c r="O156" s="25">
        <f t="shared" si="106"/>
        <v>3515.1732000000002</v>
      </c>
      <c r="P156" s="26">
        <f t="shared" si="107"/>
        <v>4634.8730366400005</v>
      </c>
      <c r="Q156" s="47">
        <v>1.1000000000000001</v>
      </c>
      <c r="R156" s="10">
        <v>0</v>
      </c>
    </row>
    <row r="157" spans="1:18">
      <c r="A157" s="67" t="s">
        <v>184</v>
      </c>
      <c r="B157" s="67" t="s">
        <v>184</v>
      </c>
      <c r="C157" s="68">
        <v>253.62</v>
      </c>
      <c r="D157" s="1">
        <f t="shared" si="99"/>
        <v>1902.15</v>
      </c>
      <c r="E157" s="1">
        <f t="shared" si="100"/>
        <v>228.25799999999998</v>
      </c>
      <c r="F157" s="3">
        <f t="shared" si="101"/>
        <v>95.107500000000002</v>
      </c>
      <c r="G157" s="4">
        <f t="shared" si="108"/>
        <v>2130.4079999999999</v>
      </c>
      <c r="H157" s="22">
        <f t="shared" si="103"/>
        <v>4686.8976000000002</v>
      </c>
      <c r="I157" s="22">
        <f t="shared" si="104"/>
        <v>4213.5209424000004</v>
      </c>
      <c r="J157" s="22">
        <f t="shared" si="105"/>
        <v>3749.5180800000003</v>
      </c>
      <c r="K157" s="24"/>
      <c r="L157" s="23"/>
      <c r="M157" s="23"/>
      <c r="N157" s="24"/>
      <c r="O157" s="25">
        <f t="shared" si="106"/>
        <v>3515.1732000000002</v>
      </c>
      <c r="P157" s="26">
        <f t="shared" si="107"/>
        <v>4634.8730366400005</v>
      </c>
      <c r="Q157" s="47">
        <v>1.1000000000000001</v>
      </c>
      <c r="R157" s="10">
        <v>0</v>
      </c>
    </row>
    <row r="158" spans="1:18">
      <c r="A158" s="67" t="s">
        <v>185</v>
      </c>
      <c r="B158" s="67" t="s">
        <v>185</v>
      </c>
      <c r="C158" s="68">
        <v>253.62</v>
      </c>
      <c r="D158" s="1">
        <f t="shared" si="99"/>
        <v>1902.15</v>
      </c>
      <c r="E158" s="1">
        <f t="shared" si="100"/>
        <v>228.25799999999998</v>
      </c>
      <c r="F158" s="3">
        <f t="shared" si="101"/>
        <v>95.107500000000002</v>
      </c>
      <c r="G158" s="4">
        <f t="shared" si="108"/>
        <v>2130.4079999999999</v>
      </c>
      <c r="H158" s="22">
        <f t="shared" si="103"/>
        <v>4686.8976000000002</v>
      </c>
      <c r="I158" s="22">
        <f t="shared" si="104"/>
        <v>4213.5209424000004</v>
      </c>
      <c r="J158" s="22">
        <f t="shared" si="105"/>
        <v>3749.5180800000003</v>
      </c>
      <c r="K158" s="24"/>
      <c r="L158" s="23"/>
      <c r="M158" s="23"/>
      <c r="N158" s="24"/>
      <c r="O158" s="25">
        <f t="shared" si="106"/>
        <v>3515.1732000000002</v>
      </c>
      <c r="P158" s="26">
        <f t="shared" si="107"/>
        <v>4634.8730366400005</v>
      </c>
      <c r="Q158" s="47">
        <v>1.1000000000000001</v>
      </c>
      <c r="R158" s="10">
        <v>0</v>
      </c>
    </row>
    <row r="159" spans="1:18">
      <c r="A159" s="67" t="s">
        <v>186</v>
      </c>
      <c r="B159" s="67" t="s">
        <v>186</v>
      </c>
      <c r="C159" s="68">
        <v>253.62</v>
      </c>
      <c r="D159" s="1">
        <f>(C159*7.5)</f>
        <v>1902.15</v>
      </c>
      <c r="E159" s="1">
        <f t="shared" si="100"/>
        <v>228.25799999999998</v>
      </c>
      <c r="F159" s="3">
        <f t="shared" si="101"/>
        <v>95.107500000000002</v>
      </c>
      <c r="G159" s="4">
        <f t="shared" si="108"/>
        <v>2130.4079999999999</v>
      </c>
      <c r="H159" s="22">
        <f t="shared" si="103"/>
        <v>4686.8976000000002</v>
      </c>
      <c r="I159" s="22">
        <f t="shared" si="104"/>
        <v>4213.5209424000004</v>
      </c>
      <c r="J159" s="22">
        <f t="shared" si="105"/>
        <v>3749.5180800000003</v>
      </c>
      <c r="K159" s="24"/>
      <c r="L159" s="23"/>
      <c r="M159" s="23"/>
      <c r="N159" s="24"/>
      <c r="O159" s="25">
        <f t="shared" si="106"/>
        <v>3515.1732000000002</v>
      </c>
      <c r="P159" s="26">
        <f t="shared" si="107"/>
        <v>4634.8730366400005</v>
      </c>
      <c r="Q159" s="47">
        <v>1.1000000000000001</v>
      </c>
      <c r="R159" s="10">
        <v>0</v>
      </c>
    </row>
    <row r="160" spans="1:18">
      <c r="A160" s="67" t="s">
        <v>187</v>
      </c>
      <c r="B160" s="67" t="s">
        <v>187</v>
      </c>
      <c r="C160" s="68">
        <v>253.62</v>
      </c>
      <c r="D160" s="1">
        <f>(C160*7.5)</f>
        <v>1902.15</v>
      </c>
      <c r="E160" s="1">
        <f t="shared" si="100"/>
        <v>228.25799999999998</v>
      </c>
      <c r="F160" s="3">
        <f t="shared" si="101"/>
        <v>95.107500000000002</v>
      </c>
      <c r="G160" s="4">
        <f t="shared" si="108"/>
        <v>2130.4079999999999</v>
      </c>
      <c r="H160" s="22">
        <f t="shared" si="103"/>
        <v>4686.8976000000002</v>
      </c>
      <c r="I160" s="22">
        <f t="shared" si="104"/>
        <v>4213.5209424000004</v>
      </c>
      <c r="J160" s="22">
        <f t="shared" si="105"/>
        <v>3749.5180800000003</v>
      </c>
      <c r="K160" s="24"/>
      <c r="L160" s="23"/>
      <c r="M160" s="23"/>
      <c r="N160" s="24"/>
      <c r="O160" s="25">
        <f t="shared" si="106"/>
        <v>3515.1732000000002</v>
      </c>
      <c r="P160" s="26">
        <f t="shared" si="107"/>
        <v>4634.8730366400005</v>
      </c>
      <c r="Q160" s="47">
        <v>1.1000000000000001</v>
      </c>
      <c r="R160" s="10">
        <v>0</v>
      </c>
    </row>
    <row r="161" spans="1:18">
      <c r="A161" s="67" t="s">
        <v>188</v>
      </c>
      <c r="B161" s="67" t="s">
        <v>188</v>
      </c>
      <c r="C161" s="68">
        <v>282.43</v>
      </c>
      <c r="D161" s="1">
        <f t="shared" si="99"/>
        <v>2118.2249999999999</v>
      </c>
      <c r="E161" s="1">
        <f t="shared" si="100"/>
        <v>254.18700000000001</v>
      </c>
      <c r="F161" s="3">
        <f t="shared" si="101"/>
        <v>105.91125</v>
      </c>
      <c r="G161" s="4">
        <f t="shared" si="108"/>
        <v>2372.4119999999998</v>
      </c>
      <c r="H161" s="22">
        <f t="shared" si="103"/>
        <v>5219.3064000000004</v>
      </c>
      <c r="I161" s="22">
        <f t="shared" si="104"/>
        <v>4692.1564535999996</v>
      </c>
      <c r="J161" s="22">
        <f t="shared" si="105"/>
        <v>4175.4451200000003</v>
      </c>
      <c r="K161" s="24"/>
      <c r="L161" s="23"/>
      <c r="M161" s="23"/>
      <c r="N161" s="24"/>
      <c r="O161" s="25">
        <f t="shared" si="106"/>
        <v>3914.4797999999996</v>
      </c>
      <c r="P161" s="26">
        <f t="shared" si="107"/>
        <v>5161.3720989599997</v>
      </c>
      <c r="Q161" s="47">
        <v>1.1000000000000001</v>
      </c>
      <c r="R161" s="10">
        <v>0</v>
      </c>
    </row>
    <row r="162" spans="1:18">
      <c r="A162" s="67" t="s">
        <v>189</v>
      </c>
      <c r="B162" s="67" t="s">
        <v>189</v>
      </c>
      <c r="C162" s="68">
        <v>282.43</v>
      </c>
      <c r="D162" s="1">
        <f t="shared" si="99"/>
        <v>2118.2249999999999</v>
      </c>
      <c r="E162" s="1">
        <f t="shared" si="100"/>
        <v>254.18700000000001</v>
      </c>
      <c r="F162" s="3">
        <f t="shared" si="101"/>
        <v>105.91125</v>
      </c>
      <c r="G162" s="4">
        <f t="shared" si="108"/>
        <v>2372.4119999999998</v>
      </c>
      <c r="H162" s="22">
        <f t="shared" si="103"/>
        <v>5219.3064000000004</v>
      </c>
      <c r="I162" s="22">
        <f t="shared" si="104"/>
        <v>4692.1564535999996</v>
      </c>
      <c r="J162" s="22">
        <f t="shared" si="105"/>
        <v>4175.4451200000003</v>
      </c>
      <c r="K162" s="24"/>
      <c r="L162" s="23"/>
      <c r="M162" s="23"/>
      <c r="N162" s="24"/>
      <c r="O162" s="25">
        <f t="shared" si="106"/>
        <v>3914.4797999999996</v>
      </c>
      <c r="P162" s="26">
        <f t="shared" si="107"/>
        <v>5161.3720989599997</v>
      </c>
      <c r="Q162" s="47">
        <v>1.1000000000000001</v>
      </c>
      <c r="R162" s="10">
        <v>0</v>
      </c>
    </row>
    <row r="163" spans="1:18">
      <c r="A163" s="67" t="s">
        <v>190</v>
      </c>
      <c r="B163" s="67" t="s">
        <v>190</v>
      </c>
      <c r="C163" s="68">
        <v>282.43</v>
      </c>
      <c r="D163" s="1">
        <f>(C163*7.5)</f>
        <v>2118.2249999999999</v>
      </c>
      <c r="E163" s="1">
        <f t="shared" si="100"/>
        <v>254.18700000000001</v>
      </c>
      <c r="F163" s="3">
        <f t="shared" si="101"/>
        <v>105.91125</v>
      </c>
      <c r="G163" s="4">
        <f t="shared" si="108"/>
        <v>2372.4119999999998</v>
      </c>
      <c r="H163" s="22">
        <f t="shared" si="103"/>
        <v>5219.3064000000004</v>
      </c>
      <c r="I163" s="22">
        <f t="shared" si="104"/>
        <v>4692.1564535999996</v>
      </c>
      <c r="J163" s="22">
        <f t="shared" si="105"/>
        <v>4175.4451200000003</v>
      </c>
      <c r="K163" s="24"/>
      <c r="L163" s="23"/>
      <c r="M163" s="23"/>
      <c r="N163" s="24"/>
      <c r="O163" s="25">
        <f t="shared" si="106"/>
        <v>3914.4797999999996</v>
      </c>
      <c r="P163" s="26">
        <f t="shared" si="107"/>
        <v>5161.3720989599997</v>
      </c>
      <c r="Q163" s="47">
        <v>1.1000000000000001</v>
      </c>
      <c r="R163" s="10">
        <v>0</v>
      </c>
    </row>
    <row r="164" spans="1:18">
      <c r="A164" s="67" t="s">
        <v>191</v>
      </c>
      <c r="B164" s="67" t="s">
        <v>191</v>
      </c>
      <c r="C164" s="68">
        <v>282.43</v>
      </c>
      <c r="D164" s="1">
        <f>(C164*7.5)</f>
        <v>2118.2249999999999</v>
      </c>
      <c r="E164" s="1">
        <f t="shared" si="100"/>
        <v>254.18700000000001</v>
      </c>
      <c r="F164" s="3">
        <f t="shared" si="101"/>
        <v>105.91125</v>
      </c>
      <c r="G164" s="4">
        <f t="shared" si="108"/>
        <v>2372.4119999999998</v>
      </c>
      <c r="H164" s="22">
        <f t="shared" si="103"/>
        <v>5219.3064000000004</v>
      </c>
      <c r="I164" s="22">
        <f t="shared" si="104"/>
        <v>4692.1564535999996</v>
      </c>
      <c r="J164" s="22">
        <f t="shared" si="105"/>
        <v>4175.4451200000003</v>
      </c>
      <c r="K164" s="24"/>
      <c r="L164" s="23"/>
      <c r="M164" s="23"/>
      <c r="N164" s="24"/>
      <c r="O164" s="25">
        <f t="shared" si="106"/>
        <v>3914.4797999999996</v>
      </c>
      <c r="P164" s="26">
        <f t="shared" si="107"/>
        <v>5161.3720989599997</v>
      </c>
      <c r="Q164" s="47">
        <v>1.1000000000000001</v>
      </c>
      <c r="R164" s="10">
        <v>0</v>
      </c>
    </row>
    <row r="165" spans="1:18">
      <c r="A165" s="67" t="s">
        <v>192</v>
      </c>
      <c r="B165" s="67" t="s">
        <v>192</v>
      </c>
      <c r="C165" s="68">
        <v>282.43</v>
      </c>
      <c r="D165" s="1">
        <f>(C165*7.5)</f>
        <v>2118.2249999999999</v>
      </c>
      <c r="E165" s="1">
        <f t="shared" si="100"/>
        <v>254.18700000000001</v>
      </c>
      <c r="F165" s="3">
        <f t="shared" si="101"/>
        <v>105.91125</v>
      </c>
      <c r="G165" s="4">
        <f t="shared" si="108"/>
        <v>2372.4119999999998</v>
      </c>
      <c r="H165" s="22">
        <f t="shared" si="103"/>
        <v>5219.3064000000004</v>
      </c>
      <c r="I165" s="22">
        <f t="shared" si="104"/>
        <v>4692.1564535999996</v>
      </c>
      <c r="J165" s="22">
        <f t="shared" si="105"/>
        <v>4175.4451200000003</v>
      </c>
      <c r="K165" s="24"/>
      <c r="L165" s="23"/>
      <c r="M165" s="23"/>
      <c r="N165" s="24"/>
      <c r="O165" s="25">
        <f t="shared" si="106"/>
        <v>3914.4797999999996</v>
      </c>
      <c r="P165" s="26">
        <f t="shared" si="107"/>
        <v>5161.3720989599997</v>
      </c>
      <c r="Q165" s="47">
        <v>1.1000000000000001</v>
      </c>
      <c r="R165" s="10">
        <v>0</v>
      </c>
    </row>
    <row r="166" spans="1:18">
      <c r="A166" s="67" t="s">
        <v>193</v>
      </c>
      <c r="B166" s="67" t="s">
        <v>193</v>
      </c>
      <c r="C166" s="68">
        <v>304.83</v>
      </c>
      <c r="D166" s="1">
        <f t="shared" si="99"/>
        <v>2286.2249999999999</v>
      </c>
      <c r="E166" s="1">
        <f t="shared" si="100"/>
        <v>274.34699999999998</v>
      </c>
      <c r="F166" s="3">
        <f t="shared" si="101"/>
        <v>114.31125</v>
      </c>
      <c r="G166" s="4">
        <f t="shared" si="108"/>
        <v>2560.5720000000001</v>
      </c>
      <c r="H166" s="22">
        <f t="shared" si="103"/>
        <v>5633.2584000000006</v>
      </c>
      <c r="I166" s="22">
        <f t="shared" si="104"/>
        <v>5064.2993016000009</v>
      </c>
      <c r="J166" s="22">
        <f t="shared" si="105"/>
        <v>4506.6067200000007</v>
      </c>
      <c r="K166" s="24"/>
      <c r="L166" s="23"/>
      <c r="M166" s="23"/>
      <c r="N166" s="24"/>
      <c r="O166" s="25">
        <f t="shared" si="106"/>
        <v>4224.9438000000009</v>
      </c>
      <c r="P166" s="26">
        <f t="shared" si="107"/>
        <v>5570.7292317600013</v>
      </c>
      <c r="Q166" s="47">
        <v>1.1000000000000001</v>
      </c>
      <c r="R166" s="10">
        <v>0</v>
      </c>
    </row>
    <row r="167" spans="1:18">
      <c r="A167" s="67" t="s">
        <v>194</v>
      </c>
      <c r="B167" s="67" t="s">
        <v>194</v>
      </c>
      <c r="C167" s="68">
        <v>304.83</v>
      </c>
      <c r="D167" s="1">
        <f t="shared" si="99"/>
        <v>2286.2249999999999</v>
      </c>
      <c r="E167" s="1">
        <f t="shared" si="100"/>
        <v>274.34699999999998</v>
      </c>
      <c r="F167" s="3">
        <f t="shared" si="101"/>
        <v>114.31125</v>
      </c>
      <c r="G167" s="4">
        <f t="shared" si="108"/>
        <v>2560.5720000000001</v>
      </c>
      <c r="H167" s="22">
        <f t="shared" si="103"/>
        <v>5633.2584000000006</v>
      </c>
      <c r="I167" s="22">
        <f t="shared" si="104"/>
        <v>5064.2993016000009</v>
      </c>
      <c r="J167" s="22">
        <f t="shared" si="105"/>
        <v>4506.6067200000007</v>
      </c>
      <c r="K167" s="24"/>
      <c r="L167" s="23"/>
      <c r="M167" s="23"/>
      <c r="N167" s="24"/>
      <c r="O167" s="25">
        <f t="shared" si="106"/>
        <v>4224.9438000000009</v>
      </c>
      <c r="P167" s="26">
        <f t="shared" si="107"/>
        <v>5570.7292317600013</v>
      </c>
      <c r="Q167" s="47">
        <v>1.1000000000000001</v>
      </c>
      <c r="R167" s="10">
        <v>0</v>
      </c>
    </row>
    <row r="168" spans="1:18">
      <c r="A168" s="67" t="s">
        <v>195</v>
      </c>
      <c r="B168" s="67" t="s">
        <v>195</v>
      </c>
      <c r="C168" s="68">
        <v>304.83</v>
      </c>
      <c r="D168" s="1">
        <f>(C168*7.5)</f>
        <v>2286.2249999999999</v>
      </c>
      <c r="E168" s="1">
        <f t="shared" si="100"/>
        <v>274.34699999999998</v>
      </c>
      <c r="F168" s="3">
        <f t="shared" si="101"/>
        <v>114.31125</v>
      </c>
      <c r="G168" s="4">
        <f t="shared" si="108"/>
        <v>2560.5720000000001</v>
      </c>
      <c r="H168" s="22">
        <f t="shared" si="103"/>
        <v>5633.2584000000006</v>
      </c>
      <c r="I168" s="22">
        <f t="shared" si="104"/>
        <v>5064.2993016000009</v>
      </c>
      <c r="J168" s="22">
        <f t="shared" si="105"/>
        <v>4506.6067200000007</v>
      </c>
      <c r="K168" s="24"/>
      <c r="L168" s="23"/>
      <c r="M168" s="23"/>
      <c r="N168" s="24"/>
      <c r="O168" s="25">
        <f t="shared" si="106"/>
        <v>4224.9438000000009</v>
      </c>
      <c r="P168" s="26">
        <f t="shared" si="107"/>
        <v>5570.7292317600013</v>
      </c>
      <c r="Q168" s="47">
        <v>1.1000000000000001</v>
      </c>
      <c r="R168" s="10">
        <v>0</v>
      </c>
    </row>
    <row r="169" spans="1:18">
      <c r="A169" s="67" t="s">
        <v>196</v>
      </c>
      <c r="B169" s="67" t="s">
        <v>196</v>
      </c>
      <c r="C169" s="68">
        <v>304.83</v>
      </c>
      <c r="D169" s="1">
        <f>(C169*7.5)</f>
        <v>2286.2249999999999</v>
      </c>
      <c r="E169" s="1">
        <f t="shared" si="100"/>
        <v>274.34699999999998</v>
      </c>
      <c r="F169" s="3">
        <f t="shared" si="101"/>
        <v>114.31125</v>
      </c>
      <c r="G169" s="4">
        <f t="shared" si="108"/>
        <v>2560.5720000000001</v>
      </c>
      <c r="H169" s="22">
        <f t="shared" si="103"/>
        <v>5633.2584000000006</v>
      </c>
      <c r="I169" s="22">
        <f t="shared" si="104"/>
        <v>5064.2993016000009</v>
      </c>
      <c r="J169" s="22">
        <f t="shared" si="105"/>
        <v>4506.6067200000007</v>
      </c>
      <c r="K169" s="24"/>
      <c r="L169" s="23"/>
      <c r="M169" s="23"/>
      <c r="N169" s="24"/>
      <c r="O169" s="25">
        <f t="shared" si="106"/>
        <v>4224.9438000000009</v>
      </c>
      <c r="P169" s="26">
        <f t="shared" si="107"/>
        <v>5570.7292317600013</v>
      </c>
      <c r="Q169" s="47">
        <v>1.1000000000000001</v>
      </c>
      <c r="R169" s="10">
        <v>0</v>
      </c>
    </row>
    <row r="170" spans="1:18">
      <c r="A170" s="67" t="s">
        <v>197</v>
      </c>
      <c r="B170" s="67" t="s">
        <v>197</v>
      </c>
      <c r="C170" s="68">
        <v>304.83</v>
      </c>
      <c r="D170" s="1">
        <f>(C170*7.5)</f>
        <v>2286.2249999999999</v>
      </c>
      <c r="E170" s="1">
        <f t="shared" si="100"/>
        <v>274.34699999999998</v>
      </c>
      <c r="F170" s="3">
        <f t="shared" si="101"/>
        <v>114.31125</v>
      </c>
      <c r="G170" s="4">
        <f t="shared" si="108"/>
        <v>2560.5720000000001</v>
      </c>
      <c r="H170" s="22">
        <f t="shared" si="103"/>
        <v>5633.2584000000006</v>
      </c>
      <c r="I170" s="22">
        <f t="shared" si="104"/>
        <v>5064.2993016000009</v>
      </c>
      <c r="J170" s="22">
        <f t="shared" si="105"/>
        <v>4506.6067200000007</v>
      </c>
      <c r="K170" s="24"/>
      <c r="L170" s="23"/>
      <c r="M170" s="23"/>
      <c r="N170" s="24"/>
      <c r="O170" s="25">
        <f t="shared" si="106"/>
        <v>4224.9438000000009</v>
      </c>
      <c r="P170" s="26">
        <f t="shared" si="107"/>
        <v>5570.7292317600013</v>
      </c>
      <c r="Q170" s="47">
        <v>1.1000000000000001</v>
      </c>
      <c r="R170" s="10">
        <v>0</v>
      </c>
    </row>
    <row r="171" spans="1:18">
      <c r="A171" s="67" t="s">
        <v>198</v>
      </c>
      <c r="B171" s="67" t="s">
        <v>198</v>
      </c>
      <c r="C171" s="68">
        <v>342.1</v>
      </c>
      <c r="D171" s="1">
        <f t="shared" si="99"/>
        <v>2565.75</v>
      </c>
      <c r="E171" s="1">
        <f t="shared" si="100"/>
        <v>307.89</v>
      </c>
      <c r="F171" s="3">
        <f t="shared" si="101"/>
        <v>128.28749999999999</v>
      </c>
      <c r="G171" s="4">
        <f t="shared" si="108"/>
        <v>2873.64</v>
      </c>
      <c r="H171" s="22">
        <f t="shared" si="103"/>
        <v>6322.0079999999998</v>
      </c>
      <c r="I171" s="22">
        <f t="shared" si="104"/>
        <v>5683.485192000001</v>
      </c>
      <c r="J171" s="22">
        <f t="shared" si="105"/>
        <v>5057.6063999999997</v>
      </c>
      <c r="K171" s="24"/>
      <c r="L171" s="23"/>
      <c r="M171" s="23"/>
      <c r="N171" s="24"/>
      <c r="O171" s="25">
        <f t="shared" si="106"/>
        <v>4741.5060000000003</v>
      </c>
      <c r="P171" s="26">
        <f t="shared" si="107"/>
        <v>6251.8337112000017</v>
      </c>
      <c r="Q171" s="47">
        <v>1.1000000000000001</v>
      </c>
      <c r="R171" s="10">
        <v>0</v>
      </c>
    </row>
    <row r="172" spans="1:18">
      <c r="A172" s="67" t="s">
        <v>199</v>
      </c>
      <c r="B172" s="67" t="s">
        <v>199</v>
      </c>
      <c r="C172" s="68">
        <v>342.1</v>
      </c>
      <c r="D172" s="1">
        <f t="shared" si="99"/>
        <v>2565.75</v>
      </c>
      <c r="E172" s="1">
        <f t="shared" si="100"/>
        <v>307.89</v>
      </c>
      <c r="F172" s="3">
        <f t="shared" si="101"/>
        <v>128.28749999999999</v>
      </c>
      <c r="G172" s="4">
        <f t="shared" si="108"/>
        <v>2873.64</v>
      </c>
      <c r="H172" s="22">
        <f t="shared" si="103"/>
        <v>6322.0079999999998</v>
      </c>
      <c r="I172" s="22">
        <f t="shared" si="104"/>
        <v>5683.485192000001</v>
      </c>
      <c r="J172" s="22">
        <f t="shared" si="105"/>
        <v>5057.6063999999997</v>
      </c>
      <c r="K172" s="24"/>
      <c r="L172" s="23"/>
      <c r="M172" s="23"/>
      <c r="N172" s="24"/>
      <c r="O172" s="25">
        <f t="shared" si="106"/>
        <v>4741.5060000000003</v>
      </c>
      <c r="P172" s="26">
        <f t="shared" si="107"/>
        <v>6251.8337112000017</v>
      </c>
      <c r="Q172" s="47">
        <v>1.1000000000000001</v>
      </c>
      <c r="R172" s="10">
        <v>0</v>
      </c>
    </row>
    <row r="173" spans="1:18">
      <c r="A173" s="67" t="s">
        <v>200</v>
      </c>
      <c r="B173" s="67" t="s">
        <v>200</v>
      </c>
      <c r="C173" s="68">
        <v>342.1</v>
      </c>
      <c r="D173" s="1">
        <f>(C173*7.5)</f>
        <v>2565.75</v>
      </c>
      <c r="E173" s="1">
        <f t="shared" si="100"/>
        <v>307.89</v>
      </c>
      <c r="F173" s="3">
        <f t="shared" si="101"/>
        <v>128.28749999999999</v>
      </c>
      <c r="G173" s="4">
        <f t="shared" si="108"/>
        <v>2873.64</v>
      </c>
      <c r="H173" s="22">
        <f t="shared" si="103"/>
        <v>6322.0079999999998</v>
      </c>
      <c r="I173" s="22">
        <f t="shared" si="104"/>
        <v>5683.485192000001</v>
      </c>
      <c r="J173" s="22">
        <f t="shared" si="105"/>
        <v>5057.6063999999997</v>
      </c>
      <c r="K173" s="24"/>
      <c r="L173" s="23"/>
      <c r="M173" s="23"/>
      <c r="N173" s="24"/>
      <c r="O173" s="25">
        <f t="shared" si="106"/>
        <v>4741.5060000000003</v>
      </c>
      <c r="P173" s="26">
        <f t="shared" si="107"/>
        <v>6251.8337112000017</v>
      </c>
      <c r="Q173" s="47">
        <v>1.1000000000000001</v>
      </c>
      <c r="R173" s="10">
        <v>0</v>
      </c>
    </row>
    <row r="174" spans="1:18">
      <c r="A174" s="67" t="s">
        <v>201</v>
      </c>
      <c r="B174" s="67" t="s">
        <v>201</v>
      </c>
      <c r="C174" s="68">
        <v>342.1</v>
      </c>
      <c r="D174" s="1">
        <f>(C174*7.5)</f>
        <v>2565.75</v>
      </c>
      <c r="E174" s="1">
        <f t="shared" si="100"/>
        <v>307.89</v>
      </c>
      <c r="F174" s="3">
        <f t="shared" si="101"/>
        <v>128.28749999999999</v>
      </c>
      <c r="G174" s="4">
        <f t="shared" si="108"/>
        <v>2873.64</v>
      </c>
      <c r="H174" s="22">
        <f t="shared" si="103"/>
        <v>6322.0079999999998</v>
      </c>
      <c r="I174" s="22">
        <f t="shared" si="104"/>
        <v>5683.485192000001</v>
      </c>
      <c r="J174" s="22">
        <f t="shared" si="105"/>
        <v>5057.6063999999997</v>
      </c>
      <c r="K174" s="24"/>
      <c r="L174" s="23"/>
      <c r="M174" s="23"/>
      <c r="N174" s="24"/>
      <c r="O174" s="25">
        <f t="shared" si="106"/>
        <v>4741.5060000000003</v>
      </c>
      <c r="P174" s="26">
        <f t="shared" si="107"/>
        <v>6251.8337112000017</v>
      </c>
      <c r="Q174" s="47">
        <v>1.1000000000000001</v>
      </c>
      <c r="R174" s="10">
        <v>0</v>
      </c>
    </row>
    <row r="175" spans="1:18">
      <c r="A175" s="67" t="s">
        <v>202</v>
      </c>
      <c r="B175" s="67" t="s">
        <v>202</v>
      </c>
      <c r="C175" s="68">
        <v>342.1</v>
      </c>
      <c r="D175" s="1">
        <f>(C175*7.5)</f>
        <v>2565.75</v>
      </c>
      <c r="E175" s="1">
        <f t="shared" si="100"/>
        <v>307.89</v>
      </c>
      <c r="F175" s="3">
        <f t="shared" si="101"/>
        <v>128.28749999999999</v>
      </c>
      <c r="G175" s="4">
        <f t="shared" si="108"/>
        <v>2873.64</v>
      </c>
      <c r="H175" s="22">
        <f t="shared" si="103"/>
        <v>6322.0079999999998</v>
      </c>
      <c r="I175" s="22">
        <f t="shared" si="104"/>
        <v>5683.485192000001</v>
      </c>
      <c r="J175" s="22">
        <f t="shared" si="105"/>
        <v>5057.6063999999997</v>
      </c>
      <c r="K175" s="24"/>
      <c r="L175" s="23"/>
      <c r="M175" s="23"/>
      <c r="N175" s="24"/>
      <c r="O175" s="25">
        <f t="shared" si="106"/>
        <v>4741.5060000000003</v>
      </c>
      <c r="P175" s="26">
        <f t="shared" si="107"/>
        <v>6251.8337112000017</v>
      </c>
      <c r="Q175" s="47">
        <v>1.1000000000000001</v>
      </c>
      <c r="R175" s="10">
        <v>0</v>
      </c>
    </row>
    <row r="176" spans="1:18">
      <c r="A176" s="67" t="s">
        <v>203</v>
      </c>
      <c r="B176" s="67" t="s">
        <v>203</v>
      </c>
      <c r="C176" s="68">
        <v>375.16</v>
      </c>
      <c r="D176" s="1">
        <f t="shared" si="99"/>
        <v>2813.7000000000003</v>
      </c>
      <c r="E176" s="1">
        <f t="shared" si="100"/>
        <v>337.64400000000006</v>
      </c>
      <c r="F176" s="3">
        <f t="shared" si="101"/>
        <v>140.68500000000003</v>
      </c>
      <c r="G176" s="4">
        <f t="shared" si="108"/>
        <v>3151.3440000000005</v>
      </c>
      <c r="H176" s="22">
        <f t="shared" si="103"/>
        <v>6932.9568000000017</v>
      </c>
      <c r="I176" s="22">
        <f t="shared" si="104"/>
        <v>6232.7281632000022</v>
      </c>
      <c r="J176" s="22">
        <f t="shared" si="105"/>
        <v>5546.3654400000023</v>
      </c>
      <c r="K176" s="24"/>
      <c r="L176" s="23"/>
      <c r="M176" s="23"/>
      <c r="N176" s="24"/>
      <c r="O176" s="25">
        <f t="shared" si="106"/>
        <v>5199.7176000000009</v>
      </c>
      <c r="P176" s="26">
        <f t="shared" si="107"/>
        <v>6856.0009795200031</v>
      </c>
      <c r="Q176" s="47">
        <v>1.1000000000000001</v>
      </c>
      <c r="R176" s="10">
        <v>0</v>
      </c>
    </row>
    <row r="177" spans="1:18">
      <c r="A177" s="67" t="s">
        <v>204</v>
      </c>
      <c r="B177" s="67" t="s">
        <v>204</v>
      </c>
      <c r="C177" s="68">
        <v>375.16</v>
      </c>
      <c r="D177" s="1">
        <f t="shared" si="99"/>
        <v>2813.7000000000003</v>
      </c>
      <c r="E177" s="1">
        <f t="shared" si="100"/>
        <v>337.64400000000006</v>
      </c>
      <c r="F177" s="3">
        <f t="shared" si="101"/>
        <v>140.68500000000003</v>
      </c>
      <c r="G177" s="4">
        <f t="shared" si="108"/>
        <v>3151.3440000000005</v>
      </c>
      <c r="H177" s="22">
        <f t="shared" si="103"/>
        <v>6932.9568000000017</v>
      </c>
      <c r="I177" s="22">
        <f t="shared" si="104"/>
        <v>6232.7281632000022</v>
      </c>
      <c r="J177" s="22">
        <f t="shared" si="105"/>
        <v>5546.3654400000023</v>
      </c>
      <c r="K177" s="24"/>
      <c r="L177" s="23"/>
      <c r="M177" s="23"/>
      <c r="N177" s="24"/>
      <c r="O177" s="25">
        <f t="shared" si="106"/>
        <v>5199.7176000000009</v>
      </c>
      <c r="P177" s="26">
        <f t="shared" si="107"/>
        <v>6856.0009795200031</v>
      </c>
      <c r="Q177" s="47">
        <v>1.1000000000000001</v>
      </c>
      <c r="R177" s="10">
        <v>0</v>
      </c>
    </row>
    <row r="178" spans="1:18">
      <c r="A178" s="67" t="s">
        <v>205</v>
      </c>
      <c r="B178" s="67" t="s">
        <v>205</v>
      </c>
      <c r="C178" s="68">
        <v>375.16</v>
      </c>
      <c r="D178" s="1">
        <f t="shared" si="99"/>
        <v>2813.7000000000003</v>
      </c>
      <c r="E178" s="1">
        <f t="shared" si="100"/>
        <v>337.64400000000006</v>
      </c>
      <c r="F178" s="3">
        <f t="shared" si="101"/>
        <v>140.68500000000003</v>
      </c>
      <c r="G178" s="4">
        <f t="shared" si="108"/>
        <v>3151.3440000000005</v>
      </c>
      <c r="H178" s="22">
        <f t="shared" si="103"/>
        <v>6932.9568000000017</v>
      </c>
      <c r="I178" s="22">
        <f t="shared" si="104"/>
        <v>6232.7281632000022</v>
      </c>
      <c r="J178" s="22">
        <f t="shared" si="105"/>
        <v>5546.3654400000023</v>
      </c>
      <c r="K178" s="24"/>
      <c r="L178" s="23"/>
      <c r="M178" s="23"/>
      <c r="N178" s="24"/>
      <c r="O178" s="25">
        <f t="shared" si="106"/>
        <v>5199.7176000000009</v>
      </c>
      <c r="P178" s="26">
        <f t="shared" si="107"/>
        <v>6856.0009795200031</v>
      </c>
      <c r="Q178" s="47">
        <v>1.1000000000000001</v>
      </c>
      <c r="R178" s="10">
        <v>0</v>
      </c>
    </row>
    <row r="179" spans="1:18">
      <c r="A179" s="67" t="s">
        <v>206</v>
      </c>
      <c r="B179" s="67" t="s">
        <v>206</v>
      </c>
      <c r="C179" s="68">
        <v>375.16</v>
      </c>
      <c r="D179" s="1">
        <f t="shared" si="99"/>
        <v>2813.7000000000003</v>
      </c>
      <c r="E179" s="1">
        <f t="shared" si="100"/>
        <v>337.64400000000006</v>
      </c>
      <c r="F179" s="3">
        <f t="shared" si="101"/>
        <v>140.68500000000003</v>
      </c>
      <c r="G179" s="4">
        <f t="shared" si="108"/>
        <v>3151.3440000000005</v>
      </c>
      <c r="H179" s="22">
        <f t="shared" si="103"/>
        <v>6932.9568000000017</v>
      </c>
      <c r="I179" s="22">
        <f t="shared" si="104"/>
        <v>6232.7281632000022</v>
      </c>
      <c r="J179" s="22">
        <f t="shared" si="105"/>
        <v>5546.3654400000023</v>
      </c>
      <c r="K179" s="24"/>
      <c r="L179" s="23"/>
      <c r="M179" s="23"/>
      <c r="N179" s="24"/>
      <c r="O179" s="25">
        <f t="shared" si="106"/>
        <v>5199.7176000000009</v>
      </c>
      <c r="P179" s="26">
        <f t="shared" si="107"/>
        <v>6856.0009795200031</v>
      </c>
      <c r="Q179" s="47">
        <v>1.1000000000000001</v>
      </c>
      <c r="R179" s="10">
        <v>0</v>
      </c>
    </row>
    <row r="180" spans="1:18">
      <c r="A180" s="67" t="s">
        <v>207</v>
      </c>
      <c r="B180" s="67" t="s">
        <v>207</v>
      </c>
      <c r="C180" s="68">
        <v>375.16</v>
      </c>
      <c r="D180" s="1">
        <f t="shared" si="99"/>
        <v>2813.7000000000003</v>
      </c>
      <c r="E180" s="1">
        <f t="shared" si="100"/>
        <v>337.64400000000006</v>
      </c>
      <c r="F180" s="3">
        <f t="shared" si="101"/>
        <v>140.68500000000003</v>
      </c>
      <c r="G180" s="4">
        <f t="shared" si="108"/>
        <v>3151.3440000000005</v>
      </c>
      <c r="H180" s="22">
        <f t="shared" si="103"/>
        <v>6932.9568000000017</v>
      </c>
      <c r="I180" s="22">
        <f t="shared" si="104"/>
        <v>6232.7281632000022</v>
      </c>
      <c r="J180" s="22">
        <f t="shared" si="105"/>
        <v>5546.3654400000023</v>
      </c>
      <c r="K180" s="24"/>
      <c r="L180" s="23"/>
      <c r="M180" s="23"/>
      <c r="N180" s="24"/>
      <c r="O180" s="25">
        <f t="shared" si="106"/>
        <v>5199.7176000000009</v>
      </c>
      <c r="P180" s="26">
        <f t="shared" si="107"/>
        <v>6856.0009795200031</v>
      </c>
      <c r="Q180" s="47">
        <v>1.1000000000000001</v>
      </c>
      <c r="R180" s="10">
        <v>0</v>
      </c>
    </row>
    <row r="181" spans="1:18">
      <c r="A181" s="20" t="s">
        <v>208</v>
      </c>
      <c r="B181" s="20" t="s">
        <v>208</v>
      </c>
      <c r="C181" s="69">
        <v>98.84</v>
      </c>
      <c r="D181" s="1">
        <f t="shared" si="99"/>
        <v>741.30000000000007</v>
      </c>
      <c r="E181" s="1">
        <f>D181/100*15</f>
        <v>111.19500000000001</v>
      </c>
      <c r="F181" s="3"/>
      <c r="G181" s="4">
        <f t="shared" ref="G181:G190" si="109">D181</f>
        <v>741.30000000000007</v>
      </c>
      <c r="H181" s="28">
        <f>D181*2.4*Q181+E181+F181</f>
        <v>1890.3150000000001</v>
      </c>
      <c r="I181" s="28">
        <f>D181*2.2*Q181+E181+F181</f>
        <v>1742.0550000000003</v>
      </c>
      <c r="J181" s="28">
        <f t="shared" ref="J181:J190" si="110">D181*2*Q181+E181+F181</f>
        <v>1593.7950000000001</v>
      </c>
      <c r="K181" s="28">
        <f t="shared" ref="K181:K190" si="111">D181*1.9*Q181+E181+F181</f>
        <v>1519.665</v>
      </c>
      <c r="L181" s="28">
        <v>1519</v>
      </c>
      <c r="M181" s="28"/>
      <c r="N181" s="28"/>
      <c r="O181" s="15">
        <f>D181*1.55*Q181+E181+F181</f>
        <v>1260.21</v>
      </c>
      <c r="P181" s="29">
        <f t="shared" ref="P181:P185" si="112">I181</f>
        <v>1742.0550000000003</v>
      </c>
      <c r="Q181" s="9">
        <v>1</v>
      </c>
      <c r="R181" s="10">
        <v>0</v>
      </c>
    </row>
    <row r="182" spans="1:18">
      <c r="A182" s="20" t="s">
        <v>209</v>
      </c>
      <c r="B182" s="20" t="s">
        <v>209</v>
      </c>
      <c r="C182" s="70">
        <v>116.42</v>
      </c>
      <c r="D182" s="1">
        <f t="shared" si="99"/>
        <v>873.15</v>
      </c>
      <c r="E182" s="1">
        <f>D182/100*15</f>
        <v>130.9725</v>
      </c>
      <c r="F182" s="3"/>
      <c r="G182" s="4">
        <f t="shared" si="109"/>
        <v>873.15</v>
      </c>
      <c r="H182" s="28">
        <f t="shared" ref="H182:H190" si="113">D182*2.4*Q182+E182+F182</f>
        <v>2226.5324999999998</v>
      </c>
      <c r="I182" s="28">
        <f t="shared" ref="I182:I190" si="114">D182*2.2*Q182+E182+F182</f>
        <v>2051.9025000000001</v>
      </c>
      <c r="J182" s="28">
        <v>1999</v>
      </c>
      <c r="K182" s="28">
        <f t="shared" si="111"/>
        <v>1789.9575</v>
      </c>
      <c r="L182" s="28">
        <f t="shared" ref="L182:L190" si="115">D182*1.79*Q182+E182+F182</f>
        <v>1693.9110000000001</v>
      </c>
      <c r="M182" s="28"/>
      <c r="N182" s="28"/>
      <c r="O182" s="15">
        <f t="shared" ref="O182:O190" si="116">D182*1.55*Q182+E182+F182</f>
        <v>1484.355</v>
      </c>
      <c r="P182" s="29">
        <f t="shared" si="112"/>
        <v>2051.9025000000001</v>
      </c>
      <c r="Q182" s="9">
        <v>1</v>
      </c>
      <c r="R182" s="10">
        <v>0</v>
      </c>
    </row>
    <row r="183" spans="1:18">
      <c r="A183" s="20" t="s">
        <v>210</v>
      </c>
      <c r="B183" s="20" t="s">
        <v>210</v>
      </c>
      <c r="C183" s="70">
        <v>128.97</v>
      </c>
      <c r="D183" s="1">
        <f t="shared" si="99"/>
        <v>967.27499999999998</v>
      </c>
      <c r="E183" s="1">
        <f>D183/100*15</f>
        <v>145.09125</v>
      </c>
      <c r="F183" s="3"/>
      <c r="G183" s="4">
        <f t="shared" si="109"/>
        <v>967.27499999999998</v>
      </c>
      <c r="H183" s="28">
        <f t="shared" si="113"/>
        <v>2466.55125</v>
      </c>
      <c r="I183" s="28">
        <f t="shared" si="114"/>
        <v>2273.0962500000001</v>
      </c>
      <c r="J183" s="28">
        <v>2148</v>
      </c>
      <c r="K183" s="28">
        <v>2049</v>
      </c>
      <c r="L183" s="28">
        <f t="shared" si="115"/>
        <v>1876.5135</v>
      </c>
      <c r="M183" s="28"/>
      <c r="N183" s="28"/>
      <c r="O183" s="15">
        <f t="shared" si="116"/>
        <v>1644.3675000000001</v>
      </c>
      <c r="P183" s="29">
        <f t="shared" si="112"/>
        <v>2273.0962500000001</v>
      </c>
      <c r="Q183" s="9">
        <v>1</v>
      </c>
      <c r="R183" s="10">
        <v>0</v>
      </c>
    </row>
    <row r="184" spans="1:18">
      <c r="A184" s="20" t="s">
        <v>211</v>
      </c>
      <c r="B184" s="20" t="s">
        <v>211</v>
      </c>
      <c r="C184" s="70">
        <v>137.57</v>
      </c>
      <c r="D184" s="1">
        <f t="shared" si="99"/>
        <v>1031.7749999999999</v>
      </c>
      <c r="E184" s="1">
        <f>D184/100*15</f>
        <v>154.76624999999999</v>
      </c>
      <c r="F184" s="3"/>
      <c r="G184" s="4">
        <f t="shared" si="109"/>
        <v>1031.7749999999999</v>
      </c>
      <c r="H184" s="28">
        <f t="shared" si="113"/>
        <v>2631.0262499999999</v>
      </c>
      <c r="I184" s="28">
        <f t="shared" si="114"/>
        <v>2424.6712499999999</v>
      </c>
      <c r="J184" s="28">
        <f t="shared" si="110"/>
        <v>2218.3162499999999</v>
      </c>
      <c r="K184" s="28">
        <v>2159</v>
      </c>
      <c r="L184" s="28">
        <v>2029</v>
      </c>
      <c r="M184" s="28"/>
      <c r="N184" s="28"/>
      <c r="O184" s="15">
        <f t="shared" si="116"/>
        <v>1754.0174999999997</v>
      </c>
      <c r="P184" s="29">
        <f t="shared" si="112"/>
        <v>2424.6712499999999</v>
      </c>
      <c r="Q184" s="9">
        <v>1</v>
      </c>
      <c r="R184" s="10">
        <v>0</v>
      </c>
    </row>
    <row r="185" spans="1:18">
      <c r="A185" s="20" t="s">
        <v>212</v>
      </c>
      <c r="B185" s="20" t="s">
        <v>212</v>
      </c>
      <c r="C185" s="70">
        <v>183.11</v>
      </c>
      <c r="D185" s="1">
        <f t="shared" ref="D185:D190" si="117">(C185*7.5)</f>
        <v>1373.325</v>
      </c>
      <c r="E185" s="1">
        <f t="shared" ref="E185:E190" si="118">D185/100*15</f>
        <v>205.99875</v>
      </c>
      <c r="F185" s="3"/>
      <c r="G185" s="4">
        <f t="shared" si="109"/>
        <v>1373.325</v>
      </c>
      <c r="H185" s="28">
        <f t="shared" si="113"/>
        <v>3501.9787500000002</v>
      </c>
      <c r="I185" s="28">
        <f t="shared" si="114"/>
        <v>3227.3137500000007</v>
      </c>
      <c r="J185" s="28">
        <v>3059</v>
      </c>
      <c r="K185" s="28">
        <f t="shared" si="111"/>
        <v>2815.3162500000003</v>
      </c>
      <c r="L185" s="28">
        <f t="shared" si="115"/>
        <v>2664.2505000000006</v>
      </c>
      <c r="M185" s="28"/>
      <c r="N185" s="28"/>
      <c r="O185" s="15">
        <f t="shared" si="116"/>
        <v>2334.6525000000001</v>
      </c>
      <c r="P185" s="29">
        <f t="shared" si="112"/>
        <v>3227.3137500000007</v>
      </c>
      <c r="Q185" s="9">
        <v>1</v>
      </c>
      <c r="R185" s="10">
        <v>0</v>
      </c>
    </row>
    <row r="186" spans="1:18">
      <c r="A186" s="20" t="s">
        <v>213</v>
      </c>
      <c r="B186" s="20" t="s">
        <v>213</v>
      </c>
      <c r="C186" s="70">
        <v>212.42</v>
      </c>
      <c r="D186" s="1">
        <f t="shared" si="117"/>
        <v>1593.1499999999999</v>
      </c>
      <c r="E186" s="1">
        <f t="shared" si="118"/>
        <v>238.97249999999997</v>
      </c>
      <c r="F186" s="3"/>
      <c r="G186" s="4">
        <f t="shared" si="109"/>
        <v>1593.1499999999999</v>
      </c>
      <c r="H186" s="28">
        <f t="shared" si="113"/>
        <v>4062.5324999999993</v>
      </c>
      <c r="I186" s="28">
        <f t="shared" si="114"/>
        <v>3743.9024999999997</v>
      </c>
      <c r="J186" s="28">
        <f t="shared" si="110"/>
        <v>3425.2724999999996</v>
      </c>
      <c r="K186" s="28">
        <f t="shared" si="111"/>
        <v>3265.9574999999995</v>
      </c>
      <c r="L186" s="28">
        <v>3219</v>
      </c>
      <c r="M186" s="28"/>
      <c r="N186" s="28"/>
      <c r="O186" s="15">
        <f t="shared" si="116"/>
        <v>2708.3549999999996</v>
      </c>
      <c r="P186" s="29">
        <f t="shared" ref="P186:P190" si="119">I186</f>
        <v>3743.9024999999997</v>
      </c>
      <c r="Q186" s="9">
        <v>1</v>
      </c>
      <c r="R186" s="10">
        <v>0</v>
      </c>
    </row>
    <row r="187" spans="1:18">
      <c r="A187" s="20" t="s">
        <v>214</v>
      </c>
      <c r="B187" s="20" t="s">
        <v>214</v>
      </c>
      <c r="C187" s="70">
        <v>235.98</v>
      </c>
      <c r="D187" s="1">
        <f t="shared" si="117"/>
        <v>1769.85</v>
      </c>
      <c r="E187" s="1">
        <f t="shared" si="118"/>
        <v>265.47749999999996</v>
      </c>
      <c r="F187" s="3"/>
      <c r="G187" s="4">
        <f t="shared" si="109"/>
        <v>1769.85</v>
      </c>
      <c r="H187" s="28">
        <f t="shared" si="113"/>
        <v>4513.1174999999994</v>
      </c>
      <c r="I187" s="28">
        <f t="shared" si="114"/>
        <v>4159.1475</v>
      </c>
      <c r="J187" s="28">
        <f t="shared" si="110"/>
        <v>3805.1774999999998</v>
      </c>
      <c r="K187" s="28">
        <f t="shared" si="111"/>
        <v>3628.1924999999997</v>
      </c>
      <c r="L187" s="28">
        <v>3449</v>
      </c>
      <c r="M187" s="28"/>
      <c r="N187" s="28"/>
      <c r="O187" s="15">
        <f t="shared" si="116"/>
        <v>3008.7449999999999</v>
      </c>
      <c r="P187" s="29">
        <f t="shared" si="119"/>
        <v>4159.1475</v>
      </c>
      <c r="Q187" s="9">
        <v>1</v>
      </c>
      <c r="R187" s="10">
        <v>0</v>
      </c>
    </row>
    <row r="188" spans="1:18">
      <c r="A188" s="20" t="s">
        <v>215</v>
      </c>
      <c r="B188" s="20" t="s">
        <v>215</v>
      </c>
      <c r="C188" s="70">
        <v>249.8</v>
      </c>
      <c r="D188" s="1">
        <f t="shared" si="117"/>
        <v>1873.5</v>
      </c>
      <c r="E188" s="1">
        <f t="shared" si="118"/>
        <v>281.02499999999998</v>
      </c>
      <c r="F188" s="3"/>
      <c r="G188" s="4">
        <f t="shared" si="109"/>
        <v>1873.5</v>
      </c>
      <c r="H188" s="28">
        <f t="shared" si="113"/>
        <v>4777.4249999999993</v>
      </c>
      <c r="I188" s="28">
        <f t="shared" si="114"/>
        <v>4402.7250000000004</v>
      </c>
      <c r="J188" s="28">
        <f t="shared" si="110"/>
        <v>4028.0250000000001</v>
      </c>
      <c r="K188" s="28">
        <f t="shared" si="111"/>
        <v>3840.6749999999997</v>
      </c>
      <c r="L188" s="28">
        <f t="shared" si="115"/>
        <v>3634.59</v>
      </c>
      <c r="M188" s="28"/>
      <c r="N188" s="28"/>
      <c r="O188" s="15">
        <f t="shared" si="116"/>
        <v>3184.9500000000003</v>
      </c>
      <c r="P188" s="29">
        <f t="shared" si="119"/>
        <v>4402.7250000000004</v>
      </c>
      <c r="Q188" s="9">
        <v>1</v>
      </c>
      <c r="R188" s="10">
        <v>0</v>
      </c>
    </row>
    <row r="189" spans="1:18">
      <c r="A189" s="20" t="s">
        <v>216</v>
      </c>
      <c r="B189" s="20" t="s">
        <v>216</v>
      </c>
      <c r="C189" s="70">
        <v>272.47000000000003</v>
      </c>
      <c r="D189" s="1">
        <f t="shared" si="117"/>
        <v>2043.5250000000001</v>
      </c>
      <c r="E189" s="1">
        <f t="shared" si="118"/>
        <v>306.52875</v>
      </c>
      <c r="F189" s="3"/>
      <c r="G189" s="4">
        <f t="shared" si="109"/>
        <v>2043.5250000000001</v>
      </c>
      <c r="H189" s="28">
        <f t="shared" si="113"/>
        <v>5210.9887500000004</v>
      </c>
      <c r="I189" s="28">
        <f t="shared" si="114"/>
        <v>4802.2837500000005</v>
      </c>
      <c r="J189" s="28">
        <f t="shared" si="110"/>
        <v>4393.5787500000006</v>
      </c>
      <c r="K189" s="28">
        <f t="shared" si="111"/>
        <v>4189.2262500000006</v>
      </c>
      <c r="L189" s="28">
        <f t="shared" si="115"/>
        <v>3964.4385000000002</v>
      </c>
      <c r="M189" s="28"/>
      <c r="N189" s="28"/>
      <c r="O189" s="15">
        <f t="shared" si="116"/>
        <v>3473.9925000000003</v>
      </c>
      <c r="P189" s="29">
        <f t="shared" si="119"/>
        <v>4802.2837500000005</v>
      </c>
      <c r="Q189" s="9">
        <v>1</v>
      </c>
      <c r="R189" s="10">
        <v>0</v>
      </c>
    </row>
    <row r="190" spans="1:18">
      <c r="A190" s="20" t="s">
        <v>217</v>
      </c>
      <c r="B190" s="20" t="s">
        <v>217</v>
      </c>
      <c r="C190" s="70">
        <v>297.51</v>
      </c>
      <c r="D190" s="1">
        <f t="shared" si="117"/>
        <v>2231.3249999999998</v>
      </c>
      <c r="E190" s="1">
        <f t="shared" si="118"/>
        <v>334.69874999999996</v>
      </c>
      <c r="F190" s="3"/>
      <c r="G190" s="4">
        <f t="shared" si="109"/>
        <v>2231.3249999999998</v>
      </c>
      <c r="H190" s="28">
        <f t="shared" si="113"/>
        <v>5689.8787499999989</v>
      </c>
      <c r="I190" s="28">
        <f t="shared" si="114"/>
        <v>5243.6137499999995</v>
      </c>
      <c r="J190" s="28">
        <f t="shared" si="110"/>
        <v>4797.3487499999992</v>
      </c>
      <c r="K190" s="28">
        <f t="shared" si="111"/>
        <v>4574.2162499999986</v>
      </c>
      <c r="L190" s="28">
        <f t="shared" si="115"/>
        <v>4328.7704999999996</v>
      </c>
      <c r="M190" s="28"/>
      <c r="N190" s="28"/>
      <c r="O190" s="15">
        <f t="shared" si="116"/>
        <v>3793.2525000000001</v>
      </c>
      <c r="P190" s="29">
        <f t="shared" si="119"/>
        <v>5243.6137499999995</v>
      </c>
      <c r="Q190" s="9">
        <v>1</v>
      </c>
      <c r="R190" s="10">
        <v>0</v>
      </c>
    </row>
    <row r="191" spans="1:18">
      <c r="A191" s="87" t="s">
        <v>221</v>
      </c>
      <c r="B191" s="20" t="s">
        <v>222</v>
      </c>
      <c r="C191" s="72">
        <v>5</v>
      </c>
      <c r="D191" s="1">
        <f>(C191*7.5)</f>
        <v>37.5</v>
      </c>
      <c r="E191" s="1"/>
      <c r="F191" s="42">
        <f>D191/100*65</f>
        <v>24.375</v>
      </c>
      <c r="G191" s="43">
        <f t="shared" ref="G191:G220" si="120">SUM(D191:F191)</f>
        <v>61.875</v>
      </c>
      <c r="H191" s="44">
        <f t="shared" ref="H191:H220" si="121">G191*2.25*Q191+F191</f>
        <v>163.59375</v>
      </c>
      <c r="I191" s="44">
        <f t="shared" ref="I191:I204" si="122">G191*2.15*Q191+F191</f>
        <v>157.40625</v>
      </c>
      <c r="J191" s="44">
        <f t="shared" ref="J191:J212" si="123">G191*2*Q191+F191</f>
        <v>148.125</v>
      </c>
      <c r="K191" s="44">
        <f t="shared" ref="K191:K220" si="124">G191*1.9*Q191+F191</f>
        <v>141.9375</v>
      </c>
      <c r="L191" s="44">
        <f t="shared" ref="L191:L220" si="125">G191*1.8*Q191+F191</f>
        <v>135.75</v>
      </c>
      <c r="M191" s="44">
        <f t="shared" ref="M191:M220" si="126">G191*1.65*Q191+F191</f>
        <v>126.46875</v>
      </c>
      <c r="N191" s="44"/>
      <c r="O191" s="73">
        <f>G191*1.6</f>
        <v>99</v>
      </c>
      <c r="P191" s="46">
        <f t="shared" ref="P191:P220" si="127">J191</f>
        <v>148.125</v>
      </c>
      <c r="Q191" s="47">
        <v>1</v>
      </c>
      <c r="R191" s="10">
        <v>0</v>
      </c>
    </row>
    <row r="192" spans="1:18">
      <c r="A192" s="20" t="s">
        <v>223</v>
      </c>
      <c r="B192" s="20" t="s">
        <v>224</v>
      </c>
      <c r="C192" s="72">
        <v>7.71</v>
      </c>
      <c r="D192" s="1">
        <f>(C192*7.5)</f>
        <v>57.825000000000003</v>
      </c>
      <c r="E192" s="1"/>
      <c r="F192" s="42">
        <f>D192/100*20</f>
        <v>11.565000000000001</v>
      </c>
      <c r="G192" s="43">
        <f t="shared" si="120"/>
        <v>69.39</v>
      </c>
      <c r="H192" s="44">
        <f t="shared" si="121"/>
        <v>167.6925</v>
      </c>
      <c r="I192" s="44">
        <f t="shared" si="122"/>
        <v>160.7535</v>
      </c>
      <c r="J192" s="44">
        <f t="shared" si="123"/>
        <v>150.345</v>
      </c>
      <c r="K192" s="44">
        <f t="shared" si="124"/>
        <v>143.40600000000001</v>
      </c>
      <c r="L192" s="44">
        <f t="shared" si="125"/>
        <v>136.46700000000001</v>
      </c>
      <c r="M192" s="44">
        <f t="shared" si="126"/>
        <v>126.0585</v>
      </c>
      <c r="N192" s="44"/>
      <c r="O192" s="73">
        <f>G192*1.6</f>
        <v>111.024</v>
      </c>
      <c r="P192" s="46">
        <f t="shared" si="127"/>
        <v>150.345</v>
      </c>
      <c r="Q192" s="47">
        <v>1</v>
      </c>
      <c r="R192" s="10">
        <v>0</v>
      </c>
    </row>
    <row r="193" spans="1:18">
      <c r="A193" s="20" t="s">
        <v>225</v>
      </c>
      <c r="B193" s="20" t="s">
        <v>226</v>
      </c>
      <c r="C193" s="72">
        <v>9.2100000000000009</v>
      </c>
      <c r="D193" s="1">
        <f>(C193*7.5)</f>
        <v>69.075000000000003</v>
      </c>
      <c r="E193" s="1"/>
      <c r="F193" s="42">
        <f>D193/100*22</f>
        <v>15.1965</v>
      </c>
      <c r="G193" s="43">
        <f t="shared" si="120"/>
        <v>84.271500000000003</v>
      </c>
      <c r="H193" s="44">
        <f t="shared" si="121"/>
        <v>204.80737500000004</v>
      </c>
      <c r="I193" s="44">
        <f t="shared" si="122"/>
        <v>196.380225</v>
      </c>
      <c r="J193" s="44">
        <f t="shared" si="123"/>
        <v>183.73950000000002</v>
      </c>
      <c r="K193" s="44">
        <f t="shared" si="124"/>
        <v>175.31234999999998</v>
      </c>
      <c r="L193" s="44">
        <f t="shared" si="125"/>
        <v>166.8852</v>
      </c>
      <c r="M193" s="44">
        <f t="shared" si="126"/>
        <v>154.24447500000002</v>
      </c>
      <c r="N193" s="44"/>
      <c r="O193" s="73">
        <f>G193*1.6</f>
        <v>134.83440000000002</v>
      </c>
      <c r="P193" s="46">
        <f t="shared" si="127"/>
        <v>183.73950000000002</v>
      </c>
      <c r="Q193" s="47">
        <v>1</v>
      </c>
      <c r="R193" s="10">
        <v>0</v>
      </c>
    </row>
    <row r="194" spans="1:18">
      <c r="A194" s="20" t="s">
        <v>227</v>
      </c>
      <c r="B194" s="20" t="s">
        <v>228</v>
      </c>
      <c r="C194" s="72">
        <v>11.2</v>
      </c>
      <c r="D194" s="1">
        <f t="shared" ref="D194:D197" si="128">(C194*7.5)</f>
        <v>84</v>
      </c>
      <c r="E194" s="1"/>
      <c r="F194" s="42">
        <f>D194/100*25</f>
        <v>21</v>
      </c>
      <c r="G194" s="43">
        <f t="shared" si="120"/>
        <v>105</v>
      </c>
      <c r="H194" s="44">
        <f t="shared" si="121"/>
        <v>257.25</v>
      </c>
      <c r="I194" s="44">
        <f t="shared" si="122"/>
        <v>246.75</v>
      </c>
      <c r="J194" s="44">
        <f t="shared" si="123"/>
        <v>231</v>
      </c>
      <c r="K194" s="44">
        <f t="shared" si="124"/>
        <v>220.5</v>
      </c>
      <c r="L194" s="44">
        <f t="shared" si="125"/>
        <v>210</v>
      </c>
      <c r="M194" s="44">
        <f t="shared" si="126"/>
        <v>194.25</v>
      </c>
      <c r="N194" s="44"/>
      <c r="O194" s="73">
        <f>G194*1.7</f>
        <v>178.5</v>
      </c>
      <c r="P194" s="46">
        <f t="shared" si="127"/>
        <v>231</v>
      </c>
      <c r="Q194" s="47">
        <v>1</v>
      </c>
      <c r="R194" s="10">
        <v>0</v>
      </c>
    </row>
    <row r="195" spans="1:18">
      <c r="A195" s="20" t="s">
        <v>229</v>
      </c>
      <c r="B195" s="20" t="s">
        <v>230</v>
      </c>
      <c r="C195" s="72">
        <v>20.260000000000002</v>
      </c>
      <c r="D195" s="1">
        <f t="shared" si="128"/>
        <v>151.95000000000002</v>
      </c>
      <c r="E195" s="1"/>
      <c r="F195" s="42">
        <f>D195/100*150</f>
        <v>227.92500000000001</v>
      </c>
      <c r="G195" s="43">
        <f>D195</f>
        <v>151.95000000000002</v>
      </c>
      <c r="H195" s="44">
        <f>G195*2.25*Q195+F195</f>
        <v>569.8125</v>
      </c>
      <c r="I195" s="44">
        <f>G195*2.15*Q195+F195</f>
        <v>554.61750000000006</v>
      </c>
      <c r="J195" s="44">
        <f t="shared" si="123"/>
        <v>531.82500000000005</v>
      </c>
      <c r="K195" s="44">
        <f t="shared" si="124"/>
        <v>516.63000000000011</v>
      </c>
      <c r="L195" s="44">
        <f t="shared" si="125"/>
        <v>501.43500000000006</v>
      </c>
      <c r="M195" s="44">
        <f t="shared" si="126"/>
        <v>478.64250000000004</v>
      </c>
      <c r="N195" s="44"/>
      <c r="O195" s="73">
        <f>G195*1.3+F195</f>
        <v>425.46000000000004</v>
      </c>
      <c r="P195" s="74">
        <f t="shared" si="127"/>
        <v>531.82500000000005</v>
      </c>
      <c r="Q195" s="47">
        <v>1</v>
      </c>
      <c r="R195" s="10">
        <v>0</v>
      </c>
    </row>
    <row r="196" spans="1:18">
      <c r="A196" s="20" t="s">
        <v>231</v>
      </c>
      <c r="B196" s="20" t="s">
        <v>232</v>
      </c>
      <c r="C196" s="72">
        <v>10.41</v>
      </c>
      <c r="D196" s="1">
        <f t="shared" si="128"/>
        <v>78.075000000000003</v>
      </c>
      <c r="E196" s="1"/>
      <c r="F196" s="42">
        <f>D196/100*22</f>
        <v>17.176500000000001</v>
      </c>
      <c r="G196" s="43">
        <f t="shared" si="120"/>
        <v>95.251500000000007</v>
      </c>
      <c r="H196" s="44">
        <f t="shared" si="121"/>
        <v>231.49237500000001</v>
      </c>
      <c r="I196" s="44">
        <f t="shared" si="122"/>
        <v>221.96722500000001</v>
      </c>
      <c r="J196" s="44">
        <f t="shared" si="123"/>
        <v>207.67950000000002</v>
      </c>
      <c r="K196" s="44">
        <f t="shared" si="124"/>
        <v>198.15435000000002</v>
      </c>
      <c r="L196" s="44">
        <f t="shared" si="125"/>
        <v>188.62920000000003</v>
      </c>
      <c r="M196" s="44">
        <f t="shared" si="126"/>
        <v>174.341475</v>
      </c>
      <c r="N196" s="44"/>
      <c r="O196" s="73">
        <f>G196*1.65</f>
        <v>157.164975</v>
      </c>
      <c r="P196" s="46">
        <f t="shared" si="127"/>
        <v>207.67950000000002</v>
      </c>
      <c r="Q196" s="47">
        <v>1</v>
      </c>
      <c r="R196" s="10">
        <v>0</v>
      </c>
    </row>
    <row r="197" spans="1:18">
      <c r="A197" s="20" t="s">
        <v>233</v>
      </c>
      <c r="B197" s="20" t="s">
        <v>234</v>
      </c>
      <c r="C197" s="72">
        <v>13.9</v>
      </c>
      <c r="D197" s="1">
        <f t="shared" si="128"/>
        <v>104.25</v>
      </c>
      <c r="E197" s="1"/>
      <c r="F197" s="42">
        <f>D197/100*160</f>
        <v>166.8</v>
      </c>
      <c r="G197" s="43">
        <f t="shared" si="120"/>
        <v>271.05</v>
      </c>
      <c r="H197" s="44">
        <f t="shared" si="121"/>
        <v>776.66250000000014</v>
      </c>
      <c r="I197" s="44">
        <f t="shared" si="122"/>
        <v>749.55750000000012</v>
      </c>
      <c r="J197" s="44">
        <f t="shared" si="123"/>
        <v>708.90000000000009</v>
      </c>
      <c r="K197" s="44">
        <f t="shared" si="124"/>
        <v>681.79500000000007</v>
      </c>
      <c r="L197" s="44">
        <f t="shared" si="125"/>
        <v>654.69000000000005</v>
      </c>
      <c r="M197" s="44">
        <f t="shared" si="126"/>
        <v>614.03250000000003</v>
      </c>
      <c r="N197" s="44"/>
      <c r="O197" s="73">
        <f>G197*1.65</f>
        <v>447.23250000000002</v>
      </c>
      <c r="P197" s="46">
        <f t="shared" si="127"/>
        <v>708.90000000000009</v>
      </c>
      <c r="Q197" s="47">
        <v>1</v>
      </c>
      <c r="R197" s="10">
        <v>0</v>
      </c>
    </row>
    <row r="198" spans="1:18">
      <c r="A198" s="20" t="s">
        <v>235</v>
      </c>
      <c r="B198" s="20" t="s">
        <v>236</v>
      </c>
      <c r="C198" s="72">
        <v>25</v>
      </c>
      <c r="D198" s="1">
        <f>(C198*7.5)</f>
        <v>187.5</v>
      </c>
      <c r="E198" s="1"/>
      <c r="F198" s="42">
        <f>D198/100*200</f>
        <v>375</v>
      </c>
      <c r="G198" s="43">
        <f t="shared" si="120"/>
        <v>562.5</v>
      </c>
      <c r="H198" s="44">
        <f t="shared" si="121"/>
        <v>1640.625</v>
      </c>
      <c r="I198" s="44">
        <f t="shared" si="122"/>
        <v>1584.375</v>
      </c>
      <c r="J198" s="44">
        <f t="shared" si="123"/>
        <v>1500</v>
      </c>
      <c r="K198" s="44">
        <f t="shared" si="124"/>
        <v>1443.75</v>
      </c>
      <c r="L198" s="44">
        <f t="shared" si="125"/>
        <v>1387.5</v>
      </c>
      <c r="M198" s="44">
        <f t="shared" si="126"/>
        <v>1303.125</v>
      </c>
      <c r="N198" s="44"/>
      <c r="O198" s="73">
        <f>G198*1.65</f>
        <v>928.125</v>
      </c>
      <c r="P198" s="46">
        <f t="shared" si="127"/>
        <v>1500</v>
      </c>
      <c r="Q198" s="47">
        <v>1</v>
      </c>
      <c r="R198" s="10">
        <v>0</v>
      </c>
    </row>
    <row r="199" spans="1:18">
      <c r="A199" s="20" t="s">
        <v>279</v>
      </c>
      <c r="B199" s="20" t="s">
        <v>280</v>
      </c>
      <c r="C199" s="72">
        <v>7.99</v>
      </c>
      <c r="D199" s="1">
        <f>(C199*7.5)</f>
        <v>59.925000000000004</v>
      </c>
      <c r="E199" s="1"/>
      <c r="F199" s="42">
        <f>D199/100*15</f>
        <v>8.9887500000000014</v>
      </c>
      <c r="G199" s="43">
        <f t="shared" si="120"/>
        <v>68.913750000000007</v>
      </c>
      <c r="H199" s="44">
        <f t="shared" si="121"/>
        <v>164.04468750000004</v>
      </c>
      <c r="I199" s="44">
        <f t="shared" si="122"/>
        <v>157.15331250000003</v>
      </c>
      <c r="J199" s="44">
        <f t="shared" si="123"/>
        <v>146.81625000000003</v>
      </c>
      <c r="K199" s="44">
        <f t="shared" si="124"/>
        <v>139.92487500000001</v>
      </c>
      <c r="L199" s="44">
        <f t="shared" si="125"/>
        <v>133.03350000000003</v>
      </c>
      <c r="M199" s="44">
        <v>99</v>
      </c>
      <c r="N199" s="44"/>
      <c r="O199" s="73">
        <f>G199*1.6</f>
        <v>110.26200000000001</v>
      </c>
      <c r="P199" s="46">
        <f t="shared" si="127"/>
        <v>146.81625000000003</v>
      </c>
      <c r="Q199" s="47">
        <v>1</v>
      </c>
      <c r="R199" s="10">
        <v>0</v>
      </c>
    </row>
    <row r="200" spans="1:18">
      <c r="A200" s="20" t="s">
        <v>237</v>
      </c>
      <c r="B200" s="20" t="s">
        <v>238</v>
      </c>
      <c r="C200" s="72">
        <v>10.88</v>
      </c>
      <c r="D200" s="1">
        <f>(C200*7.5)</f>
        <v>81.600000000000009</v>
      </c>
      <c r="E200" s="1"/>
      <c r="F200" s="42">
        <f>D200/100*18</f>
        <v>14.688000000000001</v>
      </c>
      <c r="G200" s="43">
        <f t="shared" si="120"/>
        <v>96.288000000000011</v>
      </c>
      <c r="H200" s="44">
        <f t="shared" si="121"/>
        <v>231.33600000000001</v>
      </c>
      <c r="I200" s="44">
        <f t="shared" si="122"/>
        <v>221.7072</v>
      </c>
      <c r="J200" s="44">
        <f t="shared" si="123"/>
        <v>207.26400000000001</v>
      </c>
      <c r="K200" s="44">
        <f t="shared" si="124"/>
        <v>197.6352</v>
      </c>
      <c r="L200" s="44">
        <f t="shared" si="125"/>
        <v>188.00640000000001</v>
      </c>
      <c r="M200" s="44">
        <f t="shared" si="126"/>
        <v>173.56319999999999</v>
      </c>
      <c r="N200" s="44"/>
      <c r="O200" s="73">
        <f>G200*1.6</f>
        <v>154.06080000000003</v>
      </c>
      <c r="P200" s="46">
        <f t="shared" si="127"/>
        <v>207.26400000000001</v>
      </c>
      <c r="Q200" s="47">
        <v>1</v>
      </c>
      <c r="R200" s="10">
        <v>0</v>
      </c>
    </row>
    <row r="201" spans="1:18">
      <c r="A201" s="20" t="s">
        <v>239</v>
      </c>
      <c r="B201" s="20" t="s">
        <v>240</v>
      </c>
      <c r="C201" s="72">
        <v>11.99</v>
      </c>
      <c r="D201" s="1">
        <f t="shared" ref="D201:D264" si="129">(C201*7.5)</f>
        <v>89.924999999999997</v>
      </c>
      <c r="E201" s="1"/>
      <c r="F201" s="42">
        <f>D201/100*20</f>
        <v>17.984999999999999</v>
      </c>
      <c r="G201" s="43">
        <f t="shared" si="120"/>
        <v>107.91</v>
      </c>
      <c r="H201" s="44">
        <f t="shared" si="121"/>
        <v>260.78249999999997</v>
      </c>
      <c r="I201" s="44">
        <f t="shared" si="122"/>
        <v>249.99149999999997</v>
      </c>
      <c r="J201" s="44">
        <f t="shared" si="123"/>
        <v>233.80500000000001</v>
      </c>
      <c r="K201" s="44">
        <f t="shared" si="124"/>
        <v>223.01400000000001</v>
      </c>
      <c r="L201" s="44">
        <f t="shared" si="125"/>
        <v>212.22300000000001</v>
      </c>
      <c r="M201" s="44">
        <f t="shared" si="126"/>
        <v>196.03649999999999</v>
      </c>
      <c r="N201" s="44"/>
      <c r="O201" s="73">
        <f>G201*1.7</f>
        <v>183.447</v>
      </c>
      <c r="P201" s="46">
        <f t="shared" si="127"/>
        <v>233.80500000000001</v>
      </c>
      <c r="Q201" s="47">
        <v>1</v>
      </c>
      <c r="R201" s="10">
        <v>0</v>
      </c>
    </row>
    <row r="202" spans="1:18">
      <c r="A202" s="20" t="s">
        <v>241</v>
      </c>
      <c r="B202" s="20" t="s">
        <v>242</v>
      </c>
      <c r="C202" s="72">
        <v>22.08</v>
      </c>
      <c r="D202" s="1">
        <f t="shared" si="129"/>
        <v>165.6</v>
      </c>
      <c r="E202" s="1"/>
      <c r="F202" s="42">
        <v>300</v>
      </c>
      <c r="G202" s="43">
        <f t="shared" si="120"/>
        <v>465.6</v>
      </c>
      <c r="H202" s="44">
        <f t="shared" si="121"/>
        <v>1347.6000000000001</v>
      </c>
      <c r="I202" s="44">
        <f t="shared" si="122"/>
        <v>1301.04</v>
      </c>
      <c r="J202" s="44">
        <f t="shared" si="123"/>
        <v>1231.2</v>
      </c>
      <c r="K202" s="44">
        <f t="shared" si="124"/>
        <v>1184.6399999999999</v>
      </c>
      <c r="L202" s="44">
        <f t="shared" si="125"/>
        <v>1138.08</v>
      </c>
      <c r="M202" s="44">
        <v>379</v>
      </c>
      <c r="N202" s="44"/>
      <c r="O202" s="73">
        <f>G202*1.3+E202</f>
        <v>605.28000000000009</v>
      </c>
      <c r="P202" s="46">
        <f t="shared" si="127"/>
        <v>1231.2</v>
      </c>
      <c r="Q202" s="47">
        <v>1</v>
      </c>
      <c r="R202" s="10">
        <v>0</v>
      </c>
    </row>
    <row r="203" spans="1:18">
      <c r="A203" s="20" t="s">
        <v>243</v>
      </c>
      <c r="B203" s="20" t="s">
        <v>244</v>
      </c>
      <c r="C203" s="72">
        <v>9.5</v>
      </c>
      <c r="D203" s="1">
        <f t="shared" si="129"/>
        <v>71.25</v>
      </c>
      <c r="E203" s="1"/>
      <c r="F203" s="42">
        <f>D203/100*20</f>
        <v>14.25</v>
      </c>
      <c r="G203" s="43">
        <f t="shared" si="120"/>
        <v>85.5</v>
      </c>
      <c r="H203" s="44">
        <f t="shared" si="121"/>
        <v>206.625</v>
      </c>
      <c r="I203" s="44">
        <f t="shared" si="122"/>
        <v>198.07499999999999</v>
      </c>
      <c r="J203" s="44">
        <f t="shared" si="123"/>
        <v>185.25</v>
      </c>
      <c r="K203" s="44">
        <f t="shared" si="124"/>
        <v>176.7</v>
      </c>
      <c r="L203" s="44">
        <f t="shared" si="125"/>
        <v>168.15</v>
      </c>
      <c r="M203" s="44">
        <f t="shared" si="126"/>
        <v>155.32499999999999</v>
      </c>
      <c r="N203" s="44"/>
      <c r="O203" s="73">
        <f>G203*1.65</f>
        <v>141.07499999999999</v>
      </c>
      <c r="P203" s="46">
        <f t="shared" si="127"/>
        <v>185.25</v>
      </c>
      <c r="Q203" s="47">
        <v>1</v>
      </c>
      <c r="R203" s="10">
        <v>0</v>
      </c>
    </row>
    <row r="204" spans="1:18">
      <c r="A204" s="20" t="s">
        <v>245</v>
      </c>
      <c r="B204" s="20" t="s">
        <v>246</v>
      </c>
      <c r="C204" s="72">
        <v>14</v>
      </c>
      <c r="D204" s="1">
        <f t="shared" si="129"/>
        <v>105</v>
      </c>
      <c r="E204" s="1"/>
      <c r="F204" s="42">
        <f>D204/100*25</f>
        <v>26.25</v>
      </c>
      <c r="G204" s="43">
        <f t="shared" si="120"/>
        <v>131.25</v>
      </c>
      <c r="H204" s="44">
        <f t="shared" si="121"/>
        <v>321.5625</v>
      </c>
      <c r="I204" s="44">
        <f t="shared" si="122"/>
        <v>308.4375</v>
      </c>
      <c r="J204" s="44">
        <f t="shared" si="123"/>
        <v>288.75</v>
      </c>
      <c r="K204" s="44">
        <f t="shared" si="124"/>
        <v>275.625</v>
      </c>
      <c r="L204" s="44">
        <f t="shared" si="125"/>
        <v>262.5</v>
      </c>
      <c r="M204" s="44">
        <f t="shared" si="126"/>
        <v>242.8125</v>
      </c>
      <c r="N204" s="44"/>
      <c r="O204" s="73">
        <f>G204*1.65</f>
        <v>216.5625</v>
      </c>
      <c r="P204" s="46">
        <f t="shared" si="127"/>
        <v>288.75</v>
      </c>
      <c r="Q204" s="47">
        <v>1</v>
      </c>
      <c r="R204" s="10">
        <v>0</v>
      </c>
    </row>
    <row r="205" spans="1:18">
      <c r="A205" s="20" t="s">
        <v>247</v>
      </c>
      <c r="B205" s="20" t="s">
        <v>248</v>
      </c>
      <c r="C205" s="72">
        <v>32.82</v>
      </c>
      <c r="D205" s="41">
        <f t="shared" si="129"/>
        <v>246.15</v>
      </c>
      <c r="E205" s="1"/>
      <c r="F205" s="42">
        <v>300</v>
      </c>
      <c r="G205" s="43">
        <f t="shared" si="120"/>
        <v>546.15</v>
      </c>
      <c r="H205" s="44">
        <f t="shared" si="121"/>
        <v>1528.8374999999999</v>
      </c>
      <c r="I205" s="44">
        <v>799</v>
      </c>
      <c r="J205" s="44">
        <f t="shared" si="123"/>
        <v>1392.3</v>
      </c>
      <c r="K205" s="44">
        <f t="shared" si="124"/>
        <v>1337.6849999999999</v>
      </c>
      <c r="L205" s="44">
        <f t="shared" si="125"/>
        <v>1283.07</v>
      </c>
      <c r="M205" s="44">
        <f t="shared" si="126"/>
        <v>1201.1475</v>
      </c>
      <c r="N205" s="44"/>
      <c r="O205" s="73">
        <f>G205*1.65</f>
        <v>901.14749999999992</v>
      </c>
      <c r="P205" s="46">
        <f t="shared" si="127"/>
        <v>1392.3</v>
      </c>
      <c r="Q205" s="47">
        <v>1</v>
      </c>
      <c r="R205" s="10">
        <v>0</v>
      </c>
    </row>
    <row r="206" spans="1:18">
      <c r="A206" s="33" t="s">
        <v>249</v>
      </c>
      <c r="B206" s="33" t="s">
        <v>250</v>
      </c>
      <c r="C206" s="72">
        <v>8.16</v>
      </c>
      <c r="D206" s="41">
        <f t="shared" si="129"/>
        <v>61.2</v>
      </c>
      <c r="E206" s="1"/>
      <c r="F206" s="42">
        <f>D206/100*12</f>
        <v>7.3439999999999994</v>
      </c>
      <c r="G206" s="43">
        <f t="shared" si="120"/>
        <v>68.543999999999997</v>
      </c>
      <c r="H206" s="44">
        <f t="shared" si="121"/>
        <v>161.56799999999998</v>
      </c>
      <c r="I206" s="44">
        <f t="shared" ref="I206:I220" si="130">G206*2.15*Q206+F206</f>
        <v>154.71359999999999</v>
      </c>
      <c r="J206" s="44">
        <f t="shared" si="123"/>
        <v>144.43199999999999</v>
      </c>
      <c r="K206" s="44">
        <f t="shared" si="124"/>
        <v>137.57759999999999</v>
      </c>
      <c r="L206" s="44">
        <f t="shared" si="125"/>
        <v>130.72319999999999</v>
      </c>
      <c r="M206" s="44">
        <f t="shared" si="126"/>
        <v>120.44159999999998</v>
      </c>
      <c r="N206" s="44"/>
      <c r="O206" s="73">
        <f t="shared" ref="O206:O220" si="131">G206*1.6</f>
        <v>109.6704</v>
      </c>
      <c r="P206" s="46">
        <f t="shared" si="127"/>
        <v>144.43199999999999</v>
      </c>
      <c r="Q206" s="47">
        <v>1</v>
      </c>
      <c r="R206" s="10">
        <v>0</v>
      </c>
    </row>
    <row r="207" spans="1:18">
      <c r="A207" s="33" t="s">
        <v>251</v>
      </c>
      <c r="B207" s="33" t="s">
        <v>252</v>
      </c>
      <c r="C207" s="72">
        <v>10.75</v>
      </c>
      <c r="D207" s="41">
        <f t="shared" si="129"/>
        <v>80.625</v>
      </c>
      <c r="E207" s="1"/>
      <c r="F207" s="42">
        <f>D207/100*15</f>
        <v>12.09375</v>
      </c>
      <c r="G207" s="43">
        <f t="shared" si="120"/>
        <v>92.71875</v>
      </c>
      <c r="H207" s="44">
        <f t="shared" si="121"/>
        <v>220.7109375</v>
      </c>
      <c r="I207" s="44">
        <f t="shared" si="130"/>
        <v>211.43906250000001</v>
      </c>
      <c r="J207" s="44">
        <f t="shared" si="123"/>
        <v>197.53125</v>
      </c>
      <c r="K207" s="44">
        <f t="shared" si="124"/>
        <v>188.25937500000001</v>
      </c>
      <c r="L207" s="44">
        <f t="shared" si="125"/>
        <v>178.98750000000001</v>
      </c>
      <c r="M207" s="44">
        <f t="shared" si="126"/>
        <v>165.07968750000001</v>
      </c>
      <c r="N207" s="44"/>
      <c r="O207" s="73">
        <f t="shared" si="131"/>
        <v>148.35</v>
      </c>
      <c r="P207" s="46">
        <f t="shared" si="127"/>
        <v>197.53125</v>
      </c>
      <c r="Q207" s="47">
        <v>1</v>
      </c>
      <c r="R207" s="10">
        <v>0</v>
      </c>
    </row>
    <row r="208" spans="1:18">
      <c r="A208" s="33" t="s">
        <v>253</v>
      </c>
      <c r="B208" s="33" t="s">
        <v>254</v>
      </c>
      <c r="C208" s="72">
        <v>13.57</v>
      </c>
      <c r="D208" s="41">
        <f t="shared" si="129"/>
        <v>101.77500000000001</v>
      </c>
      <c r="E208" s="1"/>
      <c r="F208" s="42">
        <f>D208/100*18</f>
        <v>18.319500000000001</v>
      </c>
      <c r="G208" s="43">
        <f t="shared" si="120"/>
        <v>120.09450000000001</v>
      </c>
      <c r="H208" s="44">
        <f t="shared" si="121"/>
        <v>288.53212500000001</v>
      </c>
      <c r="I208" s="44">
        <f t="shared" si="130"/>
        <v>276.52267499999999</v>
      </c>
      <c r="J208" s="44">
        <f t="shared" si="123"/>
        <v>258.50850000000003</v>
      </c>
      <c r="K208" s="44">
        <f t="shared" si="124"/>
        <v>246.49905000000001</v>
      </c>
      <c r="L208" s="44">
        <f t="shared" si="125"/>
        <v>234.48960000000002</v>
      </c>
      <c r="M208" s="44">
        <f t="shared" si="126"/>
        <v>216.475425</v>
      </c>
      <c r="N208" s="44"/>
      <c r="O208" s="73">
        <f t="shared" si="131"/>
        <v>192.15120000000002</v>
      </c>
      <c r="P208" s="46">
        <f t="shared" si="127"/>
        <v>258.50850000000003</v>
      </c>
      <c r="Q208" s="47">
        <v>1</v>
      </c>
      <c r="R208" s="10">
        <v>0</v>
      </c>
    </row>
    <row r="209" spans="1:18">
      <c r="A209" s="33" t="s">
        <v>255</v>
      </c>
      <c r="B209" s="33" t="s">
        <v>256</v>
      </c>
      <c r="C209" s="72">
        <v>18.96</v>
      </c>
      <c r="D209" s="41">
        <f t="shared" si="129"/>
        <v>142.20000000000002</v>
      </c>
      <c r="E209" s="1"/>
      <c r="F209" s="42">
        <f>D209/100*20</f>
        <v>28.440000000000005</v>
      </c>
      <c r="G209" s="43">
        <f t="shared" si="120"/>
        <v>170.64000000000001</v>
      </c>
      <c r="H209" s="44">
        <f t="shared" si="121"/>
        <v>412.38000000000005</v>
      </c>
      <c r="I209" s="44">
        <f t="shared" si="130"/>
        <v>395.31600000000003</v>
      </c>
      <c r="J209" s="44">
        <f t="shared" si="123"/>
        <v>369.72</v>
      </c>
      <c r="K209" s="44">
        <f t="shared" si="124"/>
        <v>352.65600000000001</v>
      </c>
      <c r="L209" s="44">
        <f t="shared" si="125"/>
        <v>335.59200000000004</v>
      </c>
      <c r="M209" s="44">
        <f t="shared" si="126"/>
        <v>309.99599999999998</v>
      </c>
      <c r="N209" s="44"/>
      <c r="O209" s="73">
        <f t="shared" si="131"/>
        <v>273.02400000000006</v>
      </c>
      <c r="P209" s="46">
        <f t="shared" si="127"/>
        <v>369.72</v>
      </c>
      <c r="Q209" s="47">
        <v>1</v>
      </c>
      <c r="R209" s="10">
        <v>0</v>
      </c>
    </row>
    <row r="210" spans="1:18">
      <c r="A210" s="33" t="s">
        <v>257</v>
      </c>
      <c r="B210" s="33" t="s">
        <v>258</v>
      </c>
      <c r="C210" s="72">
        <v>29.14</v>
      </c>
      <c r="D210" s="41">
        <f t="shared" si="129"/>
        <v>218.55</v>
      </c>
      <c r="E210" s="1"/>
      <c r="F210" s="42">
        <v>300</v>
      </c>
      <c r="G210" s="43">
        <f>D210</f>
        <v>218.55</v>
      </c>
      <c r="H210" s="44">
        <f t="shared" si="121"/>
        <v>791.73749999999995</v>
      </c>
      <c r="I210" s="44">
        <f t="shared" si="130"/>
        <v>769.88249999999994</v>
      </c>
      <c r="J210" s="44">
        <f t="shared" si="123"/>
        <v>737.1</v>
      </c>
      <c r="K210" s="44">
        <f t="shared" si="124"/>
        <v>715.245</v>
      </c>
      <c r="L210" s="44">
        <f t="shared" si="125"/>
        <v>693.3900000000001</v>
      </c>
      <c r="M210" s="44">
        <f t="shared" si="126"/>
        <v>660.60750000000007</v>
      </c>
      <c r="N210" s="44"/>
      <c r="O210" s="73">
        <f t="shared" si="131"/>
        <v>349.68000000000006</v>
      </c>
      <c r="P210" s="46">
        <f t="shared" si="127"/>
        <v>737.1</v>
      </c>
      <c r="Q210" s="47">
        <v>1</v>
      </c>
      <c r="R210" s="10">
        <v>0</v>
      </c>
    </row>
    <row r="211" spans="1:18">
      <c r="A211" s="33" t="s">
        <v>259</v>
      </c>
      <c r="B211" s="33" t="s">
        <v>260</v>
      </c>
      <c r="C211" s="72">
        <v>18.829999999999998</v>
      </c>
      <c r="D211" s="41">
        <f t="shared" si="129"/>
        <v>141.22499999999999</v>
      </c>
      <c r="E211" s="1"/>
      <c r="F211" s="42">
        <f>D211/100*20</f>
        <v>28.245000000000001</v>
      </c>
      <c r="G211" s="43">
        <f t="shared" si="120"/>
        <v>169.47</v>
      </c>
      <c r="H211" s="44">
        <f t="shared" si="121"/>
        <v>409.55250000000001</v>
      </c>
      <c r="I211" s="44">
        <f t="shared" si="130"/>
        <v>392.60550000000001</v>
      </c>
      <c r="J211" s="44">
        <f t="shared" si="123"/>
        <v>367.185</v>
      </c>
      <c r="K211" s="44">
        <f t="shared" si="124"/>
        <v>350.238</v>
      </c>
      <c r="L211" s="44">
        <f t="shared" si="125"/>
        <v>333.291</v>
      </c>
      <c r="M211" s="44">
        <f t="shared" si="126"/>
        <v>307.87049999999999</v>
      </c>
      <c r="N211" s="44"/>
      <c r="O211" s="73">
        <f t="shared" si="131"/>
        <v>271.15199999999999</v>
      </c>
      <c r="P211" s="46">
        <f t="shared" si="127"/>
        <v>367.185</v>
      </c>
      <c r="Q211" s="47">
        <v>1</v>
      </c>
      <c r="R211" s="10">
        <v>0</v>
      </c>
    </row>
    <row r="212" spans="1:18">
      <c r="A212" s="33" t="s">
        <v>261</v>
      </c>
      <c r="B212" s="33" t="s">
        <v>262</v>
      </c>
      <c r="C212" s="72">
        <v>23.81</v>
      </c>
      <c r="D212" s="41">
        <f t="shared" si="129"/>
        <v>178.57499999999999</v>
      </c>
      <c r="E212" s="1"/>
      <c r="F212" s="42">
        <f>D212/100*25</f>
        <v>44.643749999999997</v>
      </c>
      <c r="G212" s="43">
        <f t="shared" si="120"/>
        <v>223.21875</v>
      </c>
      <c r="H212" s="44">
        <f t="shared" si="121"/>
        <v>546.88593749999995</v>
      </c>
      <c r="I212" s="44">
        <f t="shared" si="130"/>
        <v>524.56406249999998</v>
      </c>
      <c r="J212" s="44">
        <f t="shared" si="123"/>
        <v>491.08125000000001</v>
      </c>
      <c r="K212" s="44">
        <f t="shared" si="124"/>
        <v>468.75937499999998</v>
      </c>
      <c r="L212" s="44">
        <f t="shared" si="125"/>
        <v>446.4375</v>
      </c>
      <c r="M212" s="44">
        <f t="shared" si="126"/>
        <v>412.95468749999998</v>
      </c>
      <c r="N212" s="44"/>
      <c r="O212" s="73">
        <f t="shared" si="131"/>
        <v>357.15000000000003</v>
      </c>
      <c r="P212" s="46">
        <f t="shared" si="127"/>
        <v>491.08125000000001</v>
      </c>
      <c r="Q212" s="47">
        <v>1</v>
      </c>
      <c r="R212" s="10">
        <v>0</v>
      </c>
    </row>
    <row r="213" spans="1:18">
      <c r="A213" s="33" t="s">
        <v>263</v>
      </c>
      <c r="B213" s="33" t="s">
        <v>264</v>
      </c>
      <c r="C213" s="72">
        <v>46.92</v>
      </c>
      <c r="D213" s="41">
        <f t="shared" si="129"/>
        <v>351.90000000000003</v>
      </c>
      <c r="E213" s="1"/>
      <c r="F213" s="42">
        <v>300</v>
      </c>
      <c r="G213" s="43">
        <f t="shared" si="120"/>
        <v>651.90000000000009</v>
      </c>
      <c r="H213" s="44">
        <f t="shared" si="121"/>
        <v>1766.7750000000001</v>
      </c>
      <c r="I213" s="44">
        <f t="shared" si="130"/>
        <v>1701.585</v>
      </c>
      <c r="J213" s="44">
        <v>999</v>
      </c>
      <c r="K213" s="44">
        <f t="shared" si="124"/>
        <v>1538.6100000000001</v>
      </c>
      <c r="L213" s="44">
        <f t="shared" si="125"/>
        <v>1473.4200000000003</v>
      </c>
      <c r="M213" s="44">
        <f t="shared" si="126"/>
        <v>1375.635</v>
      </c>
      <c r="N213" s="44"/>
      <c r="O213" s="73">
        <f t="shared" si="131"/>
        <v>1043.0400000000002</v>
      </c>
      <c r="P213" s="46">
        <f t="shared" si="127"/>
        <v>999</v>
      </c>
      <c r="Q213" s="47">
        <v>1</v>
      </c>
      <c r="R213" s="10">
        <v>0</v>
      </c>
    </row>
    <row r="214" spans="1:18">
      <c r="A214" s="33" t="s">
        <v>265</v>
      </c>
      <c r="B214" s="33" t="s">
        <v>266</v>
      </c>
      <c r="C214" s="72">
        <v>9.17</v>
      </c>
      <c r="D214" s="41">
        <f t="shared" si="129"/>
        <v>68.775000000000006</v>
      </c>
      <c r="E214" s="1"/>
      <c r="F214" s="42">
        <f>D214/100*12</f>
        <v>8.2530000000000001</v>
      </c>
      <c r="G214" s="43">
        <f t="shared" si="120"/>
        <v>77.028000000000006</v>
      </c>
      <c r="H214" s="44">
        <f t="shared" si="121"/>
        <v>181.56600000000003</v>
      </c>
      <c r="I214" s="44">
        <f t="shared" si="130"/>
        <v>173.86320000000001</v>
      </c>
      <c r="J214" s="44">
        <f t="shared" ref="J214:J220" si="132">G214*2*Q214+F214</f>
        <v>162.30900000000003</v>
      </c>
      <c r="K214" s="44">
        <f t="shared" si="124"/>
        <v>154.6062</v>
      </c>
      <c r="L214" s="44">
        <f t="shared" si="125"/>
        <v>146.90340000000003</v>
      </c>
      <c r="M214" s="44">
        <f t="shared" si="126"/>
        <v>135.3492</v>
      </c>
      <c r="N214" s="44"/>
      <c r="O214" s="73">
        <f t="shared" si="131"/>
        <v>123.24480000000001</v>
      </c>
      <c r="P214" s="46">
        <f t="shared" si="127"/>
        <v>162.30900000000003</v>
      </c>
      <c r="Q214" s="47">
        <v>1</v>
      </c>
      <c r="R214" s="10">
        <v>0</v>
      </c>
    </row>
    <row r="215" spans="1:18">
      <c r="A215" s="33" t="s">
        <v>267</v>
      </c>
      <c r="B215" s="33" t="s">
        <v>268</v>
      </c>
      <c r="C215" s="72">
        <v>12.38</v>
      </c>
      <c r="D215" s="41">
        <f t="shared" si="129"/>
        <v>92.850000000000009</v>
      </c>
      <c r="E215" s="1"/>
      <c r="F215" s="42">
        <f>D215/100*15</f>
        <v>13.927500000000002</v>
      </c>
      <c r="G215" s="43">
        <f t="shared" si="120"/>
        <v>106.7775</v>
      </c>
      <c r="H215" s="44">
        <f t="shared" si="121"/>
        <v>254.17687500000002</v>
      </c>
      <c r="I215" s="44">
        <f t="shared" si="130"/>
        <v>243.49912500000002</v>
      </c>
      <c r="J215" s="44">
        <f t="shared" si="132"/>
        <v>227.48250000000002</v>
      </c>
      <c r="K215" s="44">
        <f t="shared" si="124"/>
        <v>216.80475000000001</v>
      </c>
      <c r="L215" s="44">
        <f t="shared" si="125"/>
        <v>206.12700000000001</v>
      </c>
      <c r="M215" s="44">
        <f t="shared" si="126"/>
        <v>190.110375</v>
      </c>
      <c r="N215" s="44"/>
      <c r="O215" s="73">
        <f t="shared" si="131"/>
        <v>170.84400000000002</v>
      </c>
      <c r="P215" s="46">
        <f t="shared" si="127"/>
        <v>227.48250000000002</v>
      </c>
      <c r="Q215" s="47">
        <v>1</v>
      </c>
      <c r="R215" s="10">
        <v>0</v>
      </c>
    </row>
    <row r="216" spans="1:18">
      <c r="A216" s="33" t="s">
        <v>269</v>
      </c>
      <c r="B216" s="33" t="s">
        <v>270</v>
      </c>
      <c r="C216" s="72">
        <v>15.98</v>
      </c>
      <c r="D216" s="41">
        <f t="shared" si="129"/>
        <v>119.85000000000001</v>
      </c>
      <c r="E216" s="1"/>
      <c r="F216" s="42">
        <f>D216/100*18</f>
        <v>21.573</v>
      </c>
      <c r="G216" s="43">
        <f t="shared" si="120"/>
        <v>141.423</v>
      </c>
      <c r="H216" s="44">
        <f t="shared" si="121"/>
        <v>339.77474999999998</v>
      </c>
      <c r="I216" s="44">
        <f t="shared" si="130"/>
        <v>325.63244999999995</v>
      </c>
      <c r="J216" s="44">
        <f t="shared" si="132"/>
        <v>304.41899999999998</v>
      </c>
      <c r="K216" s="44">
        <f t="shared" si="124"/>
        <v>290.27669999999995</v>
      </c>
      <c r="L216" s="44">
        <f t="shared" si="125"/>
        <v>276.13440000000003</v>
      </c>
      <c r="M216" s="44">
        <f t="shared" si="126"/>
        <v>254.92095</v>
      </c>
      <c r="N216" s="44"/>
      <c r="O216" s="73">
        <f t="shared" si="131"/>
        <v>226.27680000000001</v>
      </c>
      <c r="P216" s="46">
        <f t="shared" si="127"/>
        <v>304.41899999999998</v>
      </c>
      <c r="Q216" s="47">
        <v>1</v>
      </c>
      <c r="R216" s="10">
        <v>0</v>
      </c>
    </row>
    <row r="217" spans="1:18">
      <c r="A217" s="33" t="s">
        <v>271</v>
      </c>
      <c r="B217" s="33" t="s">
        <v>272</v>
      </c>
      <c r="C217" s="72">
        <v>23.14</v>
      </c>
      <c r="D217" s="41">
        <f t="shared" si="129"/>
        <v>173.55</v>
      </c>
      <c r="E217" s="1"/>
      <c r="F217" s="42">
        <f>D217/100*20</f>
        <v>34.71</v>
      </c>
      <c r="G217" s="43">
        <f t="shared" si="120"/>
        <v>208.26000000000002</v>
      </c>
      <c r="H217" s="44">
        <v>469</v>
      </c>
      <c r="I217" s="44">
        <v>449</v>
      </c>
      <c r="J217" s="44">
        <f t="shared" si="132"/>
        <v>451.23</v>
      </c>
      <c r="K217" s="44">
        <f t="shared" si="124"/>
        <v>430.404</v>
      </c>
      <c r="L217" s="44">
        <f t="shared" si="125"/>
        <v>409.57800000000003</v>
      </c>
      <c r="M217" s="44">
        <f t="shared" si="126"/>
        <v>378.339</v>
      </c>
      <c r="N217" s="44"/>
      <c r="O217" s="73">
        <f t="shared" si="131"/>
        <v>333.21600000000007</v>
      </c>
      <c r="P217" s="46">
        <f t="shared" si="127"/>
        <v>451.23</v>
      </c>
      <c r="Q217" s="47">
        <v>1</v>
      </c>
      <c r="R217" s="10">
        <v>0</v>
      </c>
    </row>
    <row r="218" spans="1:18">
      <c r="A218" s="33" t="s">
        <v>273</v>
      </c>
      <c r="B218" s="33" t="s">
        <v>274</v>
      </c>
      <c r="C218" s="72">
        <v>34.450000000000003</v>
      </c>
      <c r="D218" s="41">
        <f t="shared" si="129"/>
        <v>258.375</v>
      </c>
      <c r="E218" s="1"/>
      <c r="F218" s="42">
        <v>300</v>
      </c>
      <c r="G218" s="43">
        <f>D218</f>
        <v>258.375</v>
      </c>
      <c r="H218" s="44">
        <f t="shared" si="121"/>
        <v>881.34375</v>
      </c>
      <c r="I218" s="44">
        <f t="shared" si="130"/>
        <v>855.50625000000002</v>
      </c>
      <c r="J218" s="44">
        <f t="shared" si="132"/>
        <v>816.75</v>
      </c>
      <c r="K218" s="44">
        <f t="shared" si="124"/>
        <v>790.91249999999991</v>
      </c>
      <c r="L218" s="44">
        <f t="shared" si="125"/>
        <v>765.07500000000005</v>
      </c>
      <c r="M218" s="44">
        <f t="shared" si="126"/>
        <v>726.31874999999991</v>
      </c>
      <c r="N218" s="44"/>
      <c r="O218" s="73">
        <f>G218*1.6+F218</f>
        <v>713.40000000000009</v>
      </c>
      <c r="P218" s="46">
        <f t="shared" si="127"/>
        <v>816.75</v>
      </c>
      <c r="Q218" s="47">
        <v>1</v>
      </c>
      <c r="R218" s="10">
        <v>0</v>
      </c>
    </row>
    <row r="219" spans="1:18">
      <c r="A219" s="33" t="s">
        <v>275</v>
      </c>
      <c r="B219" s="33" t="s">
        <v>276</v>
      </c>
      <c r="C219" s="72">
        <v>18.84</v>
      </c>
      <c r="D219" s="41">
        <f t="shared" si="129"/>
        <v>141.30000000000001</v>
      </c>
      <c r="E219" s="1"/>
      <c r="F219" s="42">
        <f>D219/100*20</f>
        <v>28.26</v>
      </c>
      <c r="G219" s="43">
        <f t="shared" si="120"/>
        <v>169.56</v>
      </c>
      <c r="H219" s="44">
        <f t="shared" si="121"/>
        <v>409.77</v>
      </c>
      <c r="I219" s="44">
        <f t="shared" si="130"/>
        <v>392.81399999999996</v>
      </c>
      <c r="J219" s="44">
        <f t="shared" si="132"/>
        <v>367.38</v>
      </c>
      <c r="K219" s="44">
        <f t="shared" si="124"/>
        <v>350.42399999999998</v>
      </c>
      <c r="L219" s="44">
        <f t="shared" si="125"/>
        <v>333.46800000000002</v>
      </c>
      <c r="M219" s="44">
        <f t="shared" si="126"/>
        <v>308.03399999999999</v>
      </c>
      <c r="N219" s="44"/>
      <c r="O219" s="73">
        <f t="shared" si="131"/>
        <v>271.29599999999999</v>
      </c>
      <c r="P219" s="46">
        <f t="shared" si="127"/>
        <v>367.38</v>
      </c>
      <c r="Q219" s="47">
        <v>1</v>
      </c>
      <c r="R219" s="10">
        <v>0</v>
      </c>
    </row>
    <row r="220" spans="1:18">
      <c r="A220" s="33" t="s">
        <v>277</v>
      </c>
      <c r="B220" s="33" t="s">
        <v>278</v>
      </c>
      <c r="C220" s="72">
        <v>33.75</v>
      </c>
      <c r="D220" s="41">
        <f t="shared" si="129"/>
        <v>253.125</v>
      </c>
      <c r="E220" s="1"/>
      <c r="F220" s="42">
        <f>D220/100*25</f>
        <v>63.28125</v>
      </c>
      <c r="G220" s="43">
        <f t="shared" si="120"/>
        <v>316.40625</v>
      </c>
      <c r="H220" s="44">
        <f t="shared" si="121"/>
        <v>775.1953125</v>
      </c>
      <c r="I220" s="44">
        <f t="shared" si="130"/>
        <v>743.5546875</v>
      </c>
      <c r="J220" s="44">
        <f t="shared" si="132"/>
        <v>696.09375</v>
      </c>
      <c r="K220" s="44">
        <f t="shared" si="124"/>
        <v>664.453125</v>
      </c>
      <c r="L220" s="44">
        <f t="shared" si="125"/>
        <v>632.8125</v>
      </c>
      <c r="M220" s="44">
        <f t="shared" si="126"/>
        <v>585.3515625</v>
      </c>
      <c r="N220" s="44"/>
      <c r="O220" s="73">
        <f t="shared" si="131"/>
        <v>506.25</v>
      </c>
      <c r="P220" s="46">
        <f t="shared" si="127"/>
        <v>696.09375</v>
      </c>
      <c r="Q220" s="47">
        <v>1</v>
      </c>
      <c r="R220" s="10">
        <v>0</v>
      </c>
    </row>
    <row r="221" spans="1:18">
      <c r="A221" s="20" t="s">
        <v>281</v>
      </c>
      <c r="B221" s="20" t="s">
        <v>282</v>
      </c>
      <c r="C221" s="13">
        <v>2.81</v>
      </c>
      <c r="D221" s="1">
        <f t="shared" si="129"/>
        <v>21.074999999999999</v>
      </c>
      <c r="E221" s="3">
        <f>D221/100*20</f>
        <v>4.2149999999999999</v>
      </c>
      <c r="F221" s="3">
        <f>D221/100*3.5</f>
        <v>0.73762499999999998</v>
      </c>
      <c r="G221" s="24">
        <f t="shared" ref="G221:G269" si="133">D221</f>
        <v>21.074999999999999</v>
      </c>
      <c r="H221" s="79">
        <f>D221*3.2*Q221+E221+F221</f>
        <v>72.392624999999995</v>
      </c>
      <c r="I221" s="79">
        <f>D221*3.1*Q221+E221+F221</f>
        <v>70.285124999999994</v>
      </c>
      <c r="J221" s="79">
        <f>D221*3*Q221+E221+F221</f>
        <v>68.177624999999992</v>
      </c>
      <c r="K221" s="79">
        <f>D221*2.9*Q221+E221+F221</f>
        <v>66.07012499999999</v>
      </c>
      <c r="L221" s="79">
        <f>D221*2.8*Q221+E221+F221</f>
        <v>63.962624999999996</v>
      </c>
      <c r="M221" s="79">
        <f>D221*2.5*Q221+E221+F221</f>
        <v>57.640125000000005</v>
      </c>
      <c r="N221" s="79">
        <f>D221*2.33*Q221+E221+F221</f>
        <v>54.057375</v>
      </c>
      <c r="O221" s="85">
        <f>D221*2*Q221+E221+F221</f>
        <v>47.102624999999996</v>
      </c>
      <c r="P221" s="76">
        <f>D221*3.1*Q221+E221+F221</f>
        <v>70.285124999999994</v>
      </c>
      <c r="Q221" s="64">
        <v>1</v>
      </c>
      <c r="R221" s="77">
        <v>0</v>
      </c>
    </row>
    <row r="222" spans="1:18">
      <c r="A222" s="20" t="s">
        <v>283</v>
      </c>
      <c r="B222" s="20" t="s">
        <v>284</v>
      </c>
      <c r="C222" s="13">
        <v>3.21</v>
      </c>
      <c r="D222" s="1">
        <f t="shared" si="129"/>
        <v>24.074999999999999</v>
      </c>
      <c r="E222" s="3">
        <f t="shared" ref="E222:E235" si="134">D222/100*20</f>
        <v>4.8149999999999995</v>
      </c>
      <c r="F222" s="3">
        <f t="shared" ref="F222:F236" si="135">D222/100*5</f>
        <v>1.2037499999999999</v>
      </c>
      <c r="G222" s="24">
        <f t="shared" si="133"/>
        <v>24.074999999999999</v>
      </c>
      <c r="H222" s="79">
        <f>D222*4.3*Q222+E222+F222</f>
        <v>109.54124999999999</v>
      </c>
      <c r="I222" s="79">
        <f>D222*4.2*Q222+E222+F222</f>
        <v>107.13374999999999</v>
      </c>
      <c r="J222" s="79">
        <f>D222*4*Q222+E222+F222</f>
        <v>102.31874999999999</v>
      </c>
      <c r="K222" s="79">
        <f>D222*3.9*Q222+E222+F222</f>
        <v>99.911249999999995</v>
      </c>
      <c r="L222" s="79">
        <f>D222*3.8*Q222+E222+F222</f>
        <v>97.503749999999997</v>
      </c>
      <c r="M222" s="79">
        <f>D222*3.5*Q222+E222+F222</f>
        <v>90.28125</v>
      </c>
      <c r="N222" s="79">
        <f>D222*3*Q222+E222+F222</f>
        <v>78.243749999999991</v>
      </c>
      <c r="O222" s="85">
        <f>D222*2.6*Q222+E222+F222</f>
        <v>68.613749999999996</v>
      </c>
      <c r="P222" s="76">
        <f>D222*3.2*Q222+E222+F222</f>
        <v>83.058750000000003</v>
      </c>
      <c r="Q222" s="64">
        <v>1</v>
      </c>
      <c r="R222" s="77">
        <v>0</v>
      </c>
    </row>
    <row r="223" spans="1:18">
      <c r="A223" s="20" t="s">
        <v>285</v>
      </c>
      <c r="B223" s="20" t="s">
        <v>286</v>
      </c>
      <c r="C223" s="13">
        <v>4.1399999999999997</v>
      </c>
      <c r="D223" s="1">
        <f t="shared" si="129"/>
        <v>31.049999999999997</v>
      </c>
      <c r="E223" s="3">
        <f t="shared" si="134"/>
        <v>6.21</v>
      </c>
      <c r="F223" s="3">
        <f t="shared" si="135"/>
        <v>1.5525</v>
      </c>
      <c r="G223" s="24">
        <f t="shared" si="133"/>
        <v>31.049999999999997</v>
      </c>
      <c r="H223" s="79">
        <f>D223*4*Q223+E223+F223</f>
        <v>131.96250000000001</v>
      </c>
      <c r="I223" s="79">
        <f>D223*3.9*Q223+E223+F223</f>
        <v>128.85749999999999</v>
      </c>
      <c r="J223" s="79">
        <f>D223*3.65*Q223+E223+F223</f>
        <v>121.09499999999997</v>
      </c>
      <c r="K223" s="79">
        <f>D223*3.5*Q223+E223+F223</f>
        <v>116.43749999999997</v>
      </c>
      <c r="L223" s="79">
        <f>D223*3.2*Q223+E223+F223</f>
        <v>107.12249999999999</v>
      </c>
      <c r="M223" s="79">
        <f>D223*3*Q223+E223+F223</f>
        <v>100.91249999999998</v>
      </c>
      <c r="N223" s="79">
        <f>D223*2.9*Q223+E223+F223</f>
        <v>97.807499999999976</v>
      </c>
      <c r="O223" s="85">
        <f>D223*2*Q223+E223+F223</f>
        <v>69.862499999999983</v>
      </c>
      <c r="P223" s="76">
        <f>D223*3.2*Q223+E223+F223</f>
        <v>107.12249999999999</v>
      </c>
      <c r="Q223" s="64">
        <v>1</v>
      </c>
      <c r="R223" s="77">
        <v>0</v>
      </c>
    </row>
    <row r="224" spans="1:18">
      <c r="A224" s="20" t="s">
        <v>287</v>
      </c>
      <c r="B224" s="20" t="s">
        <v>288</v>
      </c>
      <c r="C224" s="13">
        <v>6.68</v>
      </c>
      <c r="D224" s="1">
        <f t="shared" si="129"/>
        <v>50.099999999999994</v>
      </c>
      <c r="E224" s="3">
        <f t="shared" si="134"/>
        <v>10.019999999999998</v>
      </c>
      <c r="F224" s="3">
        <f t="shared" si="135"/>
        <v>2.5049999999999994</v>
      </c>
      <c r="G224" s="24">
        <f t="shared" si="133"/>
        <v>50.099999999999994</v>
      </c>
      <c r="H224" s="79">
        <f>D224*3*Q224+E224+F224</f>
        <v>162.82499999999999</v>
      </c>
      <c r="I224" s="79">
        <f>D224*2.9*Q224+E224+F224</f>
        <v>157.815</v>
      </c>
      <c r="J224" s="79">
        <f>D224*2.8*Q224+E224+F224</f>
        <v>152.80499999999998</v>
      </c>
      <c r="K224" s="79">
        <f>D224*2.6*Q224+E224+F224</f>
        <v>142.785</v>
      </c>
      <c r="L224" s="79">
        <f>D224*2.4*Q224+E224+F224</f>
        <v>132.76499999999999</v>
      </c>
      <c r="M224" s="79">
        <f>D224*2.3*Q224+E224+F224</f>
        <v>127.75499999999997</v>
      </c>
      <c r="N224" s="79">
        <f>D224*2.1*Q224+E224+F224</f>
        <v>117.73499999999999</v>
      </c>
      <c r="O224" s="85">
        <f t="shared" ref="O224:O229" si="136">D224*2*Q224+E224+F224</f>
        <v>112.72499999999998</v>
      </c>
      <c r="P224" s="76">
        <f>D224*2.8*Q224+E224+F224</f>
        <v>152.80499999999998</v>
      </c>
      <c r="Q224" s="64">
        <v>1</v>
      </c>
      <c r="R224" s="77">
        <v>0</v>
      </c>
    </row>
    <row r="225" spans="1:18">
      <c r="A225" s="20" t="s">
        <v>289</v>
      </c>
      <c r="B225" s="20" t="s">
        <v>290</v>
      </c>
      <c r="C225" s="13">
        <v>9.2799999999999994</v>
      </c>
      <c r="D225" s="1">
        <f t="shared" si="129"/>
        <v>69.599999999999994</v>
      </c>
      <c r="E225" s="3">
        <f t="shared" si="134"/>
        <v>13.919999999999998</v>
      </c>
      <c r="F225" s="3">
        <f t="shared" si="135"/>
        <v>3.4799999999999995</v>
      </c>
      <c r="G225" s="24">
        <f t="shared" si="133"/>
        <v>69.599999999999994</v>
      </c>
      <c r="H225" s="79">
        <f>D225*2.8*Q225+E225+F225</f>
        <v>212.27999999999994</v>
      </c>
      <c r="I225" s="79">
        <f>D225*2.6*Q225+E225+F225</f>
        <v>198.35999999999996</v>
      </c>
      <c r="J225" s="79">
        <f>D225*2.5*Q225+E225+F225</f>
        <v>191.39999999999998</v>
      </c>
      <c r="K225" s="79">
        <f>D225*2.4*Q225+E225+F225</f>
        <v>184.43999999999997</v>
      </c>
      <c r="L225" s="79">
        <f>D225*2.3*Q225+E225+F225</f>
        <v>177.47999999999996</v>
      </c>
      <c r="M225" s="79">
        <f>D225*2.2*Q225+E225+F225</f>
        <v>170.51999999999998</v>
      </c>
      <c r="N225" s="79">
        <f>D225*2.1*Q225+E225+F225</f>
        <v>163.55999999999997</v>
      </c>
      <c r="O225" s="85">
        <f t="shared" si="136"/>
        <v>156.59999999999997</v>
      </c>
      <c r="P225" s="76">
        <f>D225*2.5*Q225+E225+F225</f>
        <v>191.39999999999998</v>
      </c>
      <c r="Q225" s="64">
        <v>1</v>
      </c>
      <c r="R225" s="77">
        <v>0</v>
      </c>
    </row>
    <row r="226" spans="1:18">
      <c r="A226" s="20" t="s">
        <v>291</v>
      </c>
      <c r="B226" s="20" t="s">
        <v>292</v>
      </c>
      <c r="C226" s="13">
        <v>16.25</v>
      </c>
      <c r="D226" s="1">
        <f t="shared" si="129"/>
        <v>121.875</v>
      </c>
      <c r="E226" s="3">
        <f>D226/100*50</f>
        <v>60.9375</v>
      </c>
      <c r="F226" s="3">
        <f t="shared" si="135"/>
        <v>6.09375</v>
      </c>
      <c r="G226" s="24">
        <f t="shared" si="133"/>
        <v>121.875</v>
      </c>
      <c r="H226" s="79">
        <f>D226*2.8*Q226+E226+F226</f>
        <v>408.28125</v>
      </c>
      <c r="I226" s="79">
        <f>D226*2.6*Q226+E226+F226</f>
        <v>383.90625</v>
      </c>
      <c r="J226" s="79">
        <f>D226*2.5*Q226+E226+F226</f>
        <v>371.71875</v>
      </c>
      <c r="K226" s="79">
        <f>D226*2.4*Q226+E226+F226</f>
        <v>359.53125</v>
      </c>
      <c r="L226" s="79">
        <f>D226*2.3*Q226+E226+F226</f>
        <v>347.34375</v>
      </c>
      <c r="M226" s="79">
        <f>D226*2.2*Q226+E226+F226</f>
        <v>335.15625</v>
      </c>
      <c r="N226" s="79">
        <f>D226*2.09*Q226+E226+F226</f>
        <v>321.75</v>
      </c>
      <c r="O226" s="85">
        <f t="shared" si="136"/>
        <v>310.78125</v>
      </c>
      <c r="P226" s="76">
        <f>D226*2.5*Q226+E226+F226</f>
        <v>371.71875</v>
      </c>
      <c r="Q226" s="64">
        <v>1</v>
      </c>
      <c r="R226" s="77">
        <v>0</v>
      </c>
    </row>
    <row r="227" spans="1:18">
      <c r="A227" s="20" t="s">
        <v>293</v>
      </c>
      <c r="B227" s="20" t="s">
        <v>294</v>
      </c>
      <c r="C227" s="13">
        <v>7.24</v>
      </c>
      <c r="D227" s="1">
        <f t="shared" si="129"/>
        <v>54.300000000000004</v>
      </c>
      <c r="E227" s="3">
        <f>D227/100*25</f>
        <v>13.575000000000001</v>
      </c>
      <c r="F227" s="3">
        <f t="shared" si="135"/>
        <v>2.7150000000000003</v>
      </c>
      <c r="G227" s="24">
        <f t="shared" si="133"/>
        <v>54.300000000000004</v>
      </c>
      <c r="H227" s="79">
        <f>D227*3.2*Q227+E227+F227</f>
        <v>190.05</v>
      </c>
      <c r="I227" s="79">
        <f>D227*3*Q227+E227+F227</f>
        <v>179.19</v>
      </c>
      <c r="J227" s="79">
        <f>D227*2.9*Q227+E227+F227</f>
        <v>173.76</v>
      </c>
      <c r="K227" s="79">
        <f>D227*2.8*Q227+E227+F227</f>
        <v>168.32999999999998</v>
      </c>
      <c r="L227" s="79">
        <f>D227*2.7*Q227+E227+F227</f>
        <v>162.9</v>
      </c>
      <c r="M227" s="79">
        <f>D227*2.5*Q227+E227+F227</f>
        <v>152.04</v>
      </c>
      <c r="N227" s="79">
        <f>D227*2.3*Q227+E227+F227</f>
        <v>141.18</v>
      </c>
      <c r="O227" s="85">
        <f t="shared" si="136"/>
        <v>124.89000000000001</v>
      </c>
      <c r="P227" s="76">
        <f>D227*2.9*Q227+E227+F227</f>
        <v>173.76</v>
      </c>
      <c r="Q227" s="64">
        <v>1</v>
      </c>
      <c r="R227" s="77">
        <v>0</v>
      </c>
    </row>
    <row r="228" spans="1:18">
      <c r="A228" s="20" t="s">
        <v>295</v>
      </c>
      <c r="B228" s="20" t="s">
        <v>296</v>
      </c>
      <c r="C228" s="78">
        <v>11.5</v>
      </c>
      <c r="D228" s="1">
        <f t="shared" si="129"/>
        <v>86.25</v>
      </c>
      <c r="E228" s="3">
        <f t="shared" si="134"/>
        <v>17.25</v>
      </c>
      <c r="F228" s="3">
        <f t="shared" si="135"/>
        <v>4.3125</v>
      </c>
      <c r="G228" s="24">
        <f t="shared" si="133"/>
        <v>86.25</v>
      </c>
      <c r="H228" s="79">
        <f>D228*2.5*Q228+E228+F228</f>
        <v>237.1875</v>
      </c>
      <c r="I228" s="79">
        <f>D228*2.4*Q228+E228+F228</f>
        <v>228.5625</v>
      </c>
      <c r="J228" s="79">
        <f>D228*2.3*Q228+E228+F228</f>
        <v>219.93749999999997</v>
      </c>
      <c r="K228" s="79">
        <f>D228*2.2*Q228+E228+F228</f>
        <v>211.31250000000003</v>
      </c>
      <c r="L228" s="79">
        <f>D228*2.1*Q228+E228+F228</f>
        <v>202.6875</v>
      </c>
      <c r="M228" s="79">
        <f>D228*2.05*Q228+E228+F228</f>
        <v>198.37499999999997</v>
      </c>
      <c r="N228" s="79">
        <f>D228*2*Q228+E228+F228</f>
        <v>194.0625</v>
      </c>
      <c r="O228" s="85">
        <f t="shared" si="136"/>
        <v>194.0625</v>
      </c>
      <c r="P228" s="76">
        <f>D228*2.3*Q228+E228+F228</f>
        <v>219.93749999999997</v>
      </c>
      <c r="Q228" s="64">
        <v>1</v>
      </c>
      <c r="R228" s="77">
        <v>0</v>
      </c>
    </row>
    <row r="229" spans="1:18">
      <c r="A229" s="20" t="s">
        <v>297</v>
      </c>
      <c r="B229" s="20" t="s">
        <v>298</v>
      </c>
      <c r="C229" s="13">
        <v>12.01</v>
      </c>
      <c r="D229" s="1">
        <f t="shared" si="129"/>
        <v>90.075000000000003</v>
      </c>
      <c r="E229" s="3">
        <f>D229/100*40</f>
        <v>36.03</v>
      </c>
      <c r="F229" s="3">
        <f t="shared" si="135"/>
        <v>4.5037500000000001</v>
      </c>
      <c r="G229" s="24">
        <f t="shared" si="133"/>
        <v>90.075000000000003</v>
      </c>
      <c r="H229" s="79">
        <f>D229*2.75*Q229+E229+F229</f>
        <v>288.24000000000007</v>
      </c>
      <c r="I229" s="79">
        <f>D229*2.7*Q229+E229+F229</f>
        <v>283.73625000000004</v>
      </c>
      <c r="J229" s="79">
        <f>D229*2.65*Q229+E229+F229</f>
        <v>279.23250000000002</v>
      </c>
      <c r="K229" s="79">
        <f>D229*2.6*Q229+E229+F229</f>
        <v>274.72875000000005</v>
      </c>
      <c r="L229" s="79">
        <f>D229*2.5*Q229+E229+F229</f>
        <v>265.72125</v>
      </c>
      <c r="M229" s="79">
        <f>D229*2.3*Q229+E229+F229</f>
        <v>247.70624999999998</v>
      </c>
      <c r="N229" s="79">
        <f>D229*2*Q229+E229+F229</f>
        <v>220.68375</v>
      </c>
      <c r="O229" s="85">
        <f t="shared" si="136"/>
        <v>220.68375</v>
      </c>
      <c r="P229" s="76">
        <f>D229*2.8*Q229+E229+F229</f>
        <v>292.74375000000003</v>
      </c>
      <c r="Q229" s="64">
        <v>1</v>
      </c>
      <c r="R229" s="77">
        <v>0</v>
      </c>
    </row>
    <row r="230" spans="1:18">
      <c r="A230" s="20" t="s">
        <v>299</v>
      </c>
      <c r="B230" s="20" t="s">
        <v>300</v>
      </c>
      <c r="C230" s="13">
        <v>3.36</v>
      </c>
      <c r="D230" s="1">
        <f t="shared" si="129"/>
        <v>25.2</v>
      </c>
      <c r="E230" s="3">
        <f t="shared" si="134"/>
        <v>5.04</v>
      </c>
      <c r="F230" s="3">
        <f t="shared" si="135"/>
        <v>1.26</v>
      </c>
      <c r="G230" s="24">
        <f t="shared" si="133"/>
        <v>25.2</v>
      </c>
      <c r="H230" s="79">
        <f>D230*4.3*Q230+E230+F230</f>
        <v>114.66000000000001</v>
      </c>
      <c r="I230" s="79">
        <f>D230*4.2*Q230+E230+F230</f>
        <v>112.14000000000001</v>
      </c>
      <c r="J230" s="79">
        <f>D230*4*Q230+E230+F230</f>
        <v>107.10000000000001</v>
      </c>
      <c r="K230" s="79">
        <f>D230*3.9*Q230+E230+F230</f>
        <v>104.58000000000001</v>
      </c>
      <c r="L230" s="79">
        <f>D230*3.8*Q230+E230+F230</f>
        <v>102.06</v>
      </c>
      <c r="M230" s="79">
        <f>D230*3.5*Q230+E230+F230</f>
        <v>94.500000000000014</v>
      </c>
      <c r="N230" s="79">
        <f>D230*3*Q230+E230+F230</f>
        <v>81.900000000000006</v>
      </c>
      <c r="O230" s="86">
        <f>D230*2*Q230+E230+F230</f>
        <v>56.699999999999996</v>
      </c>
      <c r="P230" s="76">
        <f>D230*3.2*Q230+E230+F230</f>
        <v>86.940000000000012</v>
      </c>
      <c r="Q230" s="64">
        <v>1</v>
      </c>
      <c r="R230" s="77">
        <v>0</v>
      </c>
    </row>
    <row r="231" spans="1:18">
      <c r="A231" s="20" t="s">
        <v>301</v>
      </c>
      <c r="B231" s="20" t="s">
        <v>302</v>
      </c>
      <c r="C231" s="13">
        <v>4.6100000000000003</v>
      </c>
      <c r="D231" s="1">
        <f t="shared" si="129"/>
        <v>34.575000000000003</v>
      </c>
      <c r="E231" s="3">
        <f t="shared" si="134"/>
        <v>6.915</v>
      </c>
      <c r="F231" s="3">
        <f t="shared" si="135"/>
        <v>1.72875</v>
      </c>
      <c r="G231" s="24">
        <f t="shared" si="133"/>
        <v>34.575000000000003</v>
      </c>
      <c r="H231" s="79">
        <f>D231*3.7*Q231+E231+F231</f>
        <v>136.57125000000002</v>
      </c>
      <c r="I231" s="79">
        <f>D231*3.5*Q231+E231+F231</f>
        <v>129.65625000000003</v>
      </c>
      <c r="J231" s="79">
        <f>D231*3.2*Q231+E231+F231</f>
        <v>119.28375000000003</v>
      </c>
      <c r="K231" s="79">
        <f>D231*2.9*Q231+E231+F231</f>
        <v>108.91125000000001</v>
      </c>
      <c r="L231" s="79">
        <f>D231*2.6*Q231+E231+F231</f>
        <v>98.538750000000022</v>
      </c>
      <c r="M231" s="79">
        <f>D231*2.5*Q231+E231+F231</f>
        <v>95.081250000000011</v>
      </c>
      <c r="N231" s="79">
        <f>D231*2.4*Q231+E231+F231</f>
        <v>91.623750000000015</v>
      </c>
      <c r="O231" s="86">
        <f>D231*2*Q231+E231+F231</f>
        <v>77.793750000000017</v>
      </c>
      <c r="P231" s="76">
        <f>D231*3.2*Q231+E231+F231</f>
        <v>119.28375000000003</v>
      </c>
      <c r="Q231" s="64">
        <v>1</v>
      </c>
      <c r="R231" s="77">
        <v>0</v>
      </c>
    </row>
    <row r="232" spans="1:18">
      <c r="A232" s="20" t="s">
        <v>303</v>
      </c>
      <c r="B232" s="20" t="s">
        <v>304</v>
      </c>
      <c r="C232" s="13">
        <v>7.01</v>
      </c>
      <c r="D232" s="1">
        <f t="shared" si="129"/>
        <v>52.574999999999996</v>
      </c>
      <c r="E232" s="3">
        <f t="shared" si="134"/>
        <v>10.514999999999999</v>
      </c>
      <c r="F232" s="3">
        <f t="shared" si="135"/>
        <v>2.6287499999999997</v>
      </c>
      <c r="G232" s="24">
        <f t="shared" si="133"/>
        <v>52.574999999999996</v>
      </c>
      <c r="H232" s="79">
        <f>D232*2.98*Q232+E232+F232</f>
        <v>169.81724999999997</v>
      </c>
      <c r="I232" s="79">
        <f>D232*2.9*Q232+E232+F232</f>
        <v>165.61124999999996</v>
      </c>
      <c r="J232" s="79">
        <f>D232*2.8*Q232+E232+F232</f>
        <v>160.35374999999996</v>
      </c>
      <c r="K232" s="79">
        <f>D232*2.58*Q232+E232+F232</f>
        <v>148.78724999999997</v>
      </c>
      <c r="L232" s="79">
        <f>D232*2.4*Q232+E232+F232</f>
        <v>139.32374999999996</v>
      </c>
      <c r="M232" s="79">
        <f>D232*2.3*Q232+E232+F232</f>
        <v>134.06624999999997</v>
      </c>
      <c r="N232" s="79">
        <f>D232*2.1*Q232+E232+F232</f>
        <v>123.55125</v>
      </c>
      <c r="O232" s="86">
        <f>D232*1.9*Q232+E232+F232</f>
        <v>113.03624999999998</v>
      </c>
      <c r="P232" s="76">
        <f>D232*2.8*Q232+E232+F232</f>
        <v>160.35374999999996</v>
      </c>
      <c r="Q232" s="64">
        <v>1</v>
      </c>
      <c r="R232" s="77">
        <v>0</v>
      </c>
    </row>
    <row r="233" spans="1:18">
      <c r="A233" s="20" t="s">
        <v>305</v>
      </c>
      <c r="B233" s="20" t="s">
        <v>306</v>
      </c>
      <c r="C233" s="13">
        <v>9.98</v>
      </c>
      <c r="D233" s="1">
        <f t="shared" si="129"/>
        <v>74.850000000000009</v>
      </c>
      <c r="E233" s="3">
        <f t="shared" si="134"/>
        <v>14.97</v>
      </c>
      <c r="F233" s="3">
        <f t="shared" si="135"/>
        <v>3.7425000000000002</v>
      </c>
      <c r="G233" s="24">
        <f t="shared" si="133"/>
        <v>74.850000000000009</v>
      </c>
      <c r="H233" s="79">
        <f>D233*2.8*Q233+E233+F233</f>
        <v>228.29250000000002</v>
      </c>
      <c r="I233" s="79">
        <f>D233*2.6*Q233+E233+F233</f>
        <v>213.32250000000005</v>
      </c>
      <c r="J233" s="79">
        <f>D233*2.5*Q233+E233+F233</f>
        <v>205.83750000000003</v>
      </c>
      <c r="K233" s="79">
        <f>D233*2.2*Q233+E233+F233</f>
        <v>183.38250000000005</v>
      </c>
      <c r="L233" s="79">
        <f>D233*2.2*Q233+E233+F233</f>
        <v>183.38250000000005</v>
      </c>
      <c r="M233" s="79">
        <f>D233*2.04*Q233+E233+F233</f>
        <v>171.40650000000002</v>
      </c>
      <c r="N233" s="79">
        <f>D233*2*Q233+E233+F233</f>
        <v>168.41250000000002</v>
      </c>
      <c r="O233" s="86">
        <f>D233*1.9*Q233+E233+F233</f>
        <v>160.92750000000001</v>
      </c>
      <c r="P233" s="76">
        <f>D233*2.5*Q233+E233+F233</f>
        <v>205.83750000000003</v>
      </c>
      <c r="Q233" s="64">
        <v>1</v>
      </c>
      <c r="R233" s="77">
        <v>0</v>
      </c>
    </row>
    <row r="234" spans="1:18">
      <c r="A234" s="20" t="s">
        <v>307</v>
      </c>
      <c r="B234" s="20" t="s">
        <v>308</v>
      </c>
      <c r="C234" s="13">
        <v>16.98</v>
      </c>
      <c r="D234" s="1">
        <f t="shared" si="129"/>
        <v>127.35000000000001</v>
      </c>
      <c r="E234" s="3">
        <f>D234/100*50</f>
        <v>63.675000000000004</v>
      </c>
      <c r="F234" s="3">
        <f t="shared" si="135"/>
        <v>6.3675000000000006</v>
      </c>
      <c r="G234" s="24">
        <f t="shared" si="133"/>
        <v>127.35000000000001</v>
      </c>
      <c r="H234" s="79">
        <f>D234*3*Q234+E234+F234</f>
        <v>452.09250000000003</v>
      </c>
      <c r="I234" s="79">
        <f>D234*2.9*Q234+E234+F234</f>
        <v>439.35750000000002</v>
      </c>
      <c r="J234" s="79">
        <f>D234*2.8*Q234+E234+F234</f>
        <v>426.6225</v>
      </c>
      <c r="K234" s="79">
        <f>D234*2.7*Q234+E234+F234</f>
        <v>413.88750000000005</v>
      </c>
      <c r="L234" s="79">
        <f>D234*2.6*Q234+E234+F234</f>
        <v>401.15250000000003</v>
      </c>
      <c r="M234" s="79">
        <f>D234*2.45*Q234+E234+F234</f>
        <v>382.05000000000007</v>
      </c>
      <c r="N234" s="79">
        <f>D234*2.09*Q234+E234+F234</f>
        <v>336.20400000000001</v>
      </c>
      <c r="O234" s="86">
        <f>D234*1.9*Q234+E234+F234</f>
        <v>312.00749999999999</v>
      </c>
      <c r="P234" s="76">
        <f>D234*2.8*Q234+E234+F234</f>
        <v>426.6225</v>
      </c>
      <c r="Q234" s="64">
        <v>1</v>
      </c>
      <c r="R234" s="77">
        <v>0</v>
      </c>
    </row>
    <row r="235" spans="1:18">
      <c r="A235" s="20" t="s">
        <v>309</v>
      </c>
      <c r="B235" s="20" t="s">
        <v>310</v>
      </c>
      <c r="C235" s="13">
        <v>8.2100000000000009</v>
      </c>
      <c r="D235" s="1">
        <f t="shared" si="129"/>
        <v>61.575000000000003</v>
      </c>
      <c r="E235" s="3">
        <f t="shared" si="134"/>
        <v>12.315000000000001</v>
      </c>
      <c r="F235" s="3">
        <f t="shared" si="135"/>
        <v>3.0787500000000003</v>
      </c>
      <c r="G235" s="24">
        <f t="shared" si="133"/>
        <v>61.575000000000003</v>
      </c>
      <c r="H235" s="79">
        <f>D235*3.2*Q235+E235+F235</f>
        <v>212.43375000000003</v>
      </c>
      <c r="I235" s="79">
        <f>D235*3*Q235+E235+F235</f>
        <v>200.11875000000003</v>
      </c>
      <c r="J235" s="79">
        <f>D235*2.9*Q235+E235+F235</f>
        <v>193.96125000000001</v>
      </c>
      <c r="K235" s="79">
        <f>D235*2.8*Q235+E235+F235</f>
        <v>187.80375000000001</v>
      </c>
      <c r="L235" s="79">
        <f>D235*2.7*Q235+E235+F235</f>
        <v>181.64625000000004</v>
      </c>
      <c r="M235" s="79">
        <f>D235*2.5*Q235+E235+F235</f>
        <v>169.33125000000001</v>
      </c>
      <c r="N235" s="79">
        <f>D235*2.3*Q235+E235+F235</f>
        <v>157.01625000000001</v>
      </c>
      <c r="O235" s="86">
        <f>D235*2*Q235+E235+F235</f>
        <v>138.54375000000002</v>
      </c>
      <c r="P235" s="76">
        <f>D235*2.9*Q235+E235+F235</f>
        <v>193.96125000000001</v>
      </c>
      <c r="Q235" s="64">
        <v>1</v>
      </c>
      <c r="R235" s="77">
        <v>0</v>
      </c>
    </row>
    <row r="236" spans="1:18">
      <c r="A236" s="20" t="s">
        <v>311</v>
      </c>
      <c r="B236" s="20" t="s">
        <v>312</v>
      </c>
      <c r="C236" s="13">
        <v>12.56</v>
      </c>
      <c r="D236" s="1">
        <f t="shared" si="129"/>
        <v>94.2</v>
      </c>
      <c r="E236" s="3">
        <f>D236/100*40</f>
        <v>37.68</v>
      </c>
      <c r="F236" s="3">
        <f t="shared" si="135"/>
        <v>4.71</v>
      </c>
      <c r="G236" s="24">
        <f t="shared" si="133"/>
        <v>94.2</v>
      </c>
      <c r="H236" s="79">
        <f>D236*2.75*Q236+E236+F236</f>
        <v>301.44</v>
      </c>
      <c r="I236" s="79">
        <f>D236*2.7*Q236+E236+F236</f>
        <v>296.73</v>
      </c>
      <c r="J236" s="79">
        <f>D236*2.39*Q236+E236+F236</f>
        <v>267.52799999999996</v>
      </c>
      <c r="K236" s="79">
        <f>D236*2.2*Q236+E236+F236</f>
        <v>249.63000000000002</v>
      </c>
      <c r="L236" s="79">
        <f>D236*2.05*Q236+E236+F236</f>
        <v>235.5</v>
      </c>
      <c r="M236" s="79">
        <f>D236*2*Q236+E236+F236</f>
        <v>230.79000000000002</v>
      </c>
      <c r="N236" s="79">
        <f>D236*1.99*Q236+E236+F236</f>
        <v>229.84800000000001</v>
      </c>
      <c r="O236" s="86">
        <f>D236*1.9*Q236+E236+F236</f>
        <v>221.37</v>
      </c>
      <c r="P236" s="76">
        <f>D236*2.39*Q236+E236+F236</f>
        <v>267.52799999999996</v>
      </c>
      <c r="Q236" s="64">
        <v>1</v>
      </c>
      <c r="R236" s="77">
        <v>0</v>
      </c>
    </row>
    <row r="237" spans="1:18">
      <c r="A237" s="20" t="s">
        <v>313</v>
      </c>
      <c r="B237" s="20" t="s">
        <v>319</v>
      </c>
      <c r="C237" s="13">
        <v>3.74</v>
      </c>
      <c r="D237" s="1">
        <f t="shared" si="129"/>
        <v>28.05</v>
      </c>
      <c r="E237" s="3">
        <f>D237/100*9</f>
        <v>2.5245000000000002</v>
      </c>
      <c r="F237" s="3">
        <f>D237/100*3.5</f>
        <v>0.98175000000000012</v>
      </c>
      <c r="G237" s="24">
        <f t="shared" si="133"/>
        <v>28.05</v>
      </c>
      <c r="H237" s="79">
        <f>D237*3.2*Q237+E237+F237</f>
        <v>93.266250000000014</v>
      </c>
      <c r="I237" s="79">
        <f>D237*3.1*Q237+E237+F237</f>
        <v>90.461250000000007</v>
      </c>
      <c r="J237" s="79">
        <f>D237*3*Q237+E237+F237</f>
        <v>87.656250000000014</v>
      </c>
      <c r="K237" s="79">
        <f>D237*2.9*Q237+E237+F237</f>
        <v>84.851250000000007</v>
      </c>
      <c r="L237" s="79">
        <f>D237*2.8*Q237+E237+F237</f>
        <v>82.046250000000001</v>
      </c>
      <c r="M237" s="79">
        <f>D237*2.5*Q237+E237+F237</f>
        <v>73.631250000000009</v>
      </c>
      <c r="N237" s="79">
        <f>D237*2.33*Q237+E237+F237</f>
        <v>68.862750000000005</v>
      </c>
      <c r="O237" s="86">
        <f>D237*2*Q237+E237+F237</f>
        <v>59.606250000000003</v>
      </c>
      <c r="P237" s="76">
        <f>D237*3.1*Q237+E237+F237</f>
        <v>90.461250000000007</v>
      </c>
      <c r="Q237" s="64">
        <v>1</v>
      </c>
      <c r="R237" s="77">
        <v>0</v>
      </c>
    </row>
    <row r="238" spans="1:18">
      <c r="A238" s="20" t="s">
        <v>314</v>
      </c>
      <c r="B238" s="20" t="s">
        <v>320</v>
      </c>
      <c r="C238" s="13">
        <v>4.95</v>
      </c>
      <c r="D238" s="1">
        <f t="shared" si="129"/>
        <v>37.125</v>
      </c>
      <c r="E238" s="3">
        <f t="shared" ref="E238:E242" si="137">D238/100*20</f>
        <v>7.4250000000000007</v>
      </c>
      <c r="F238" s="3">
        <f t="shared" ref="F238:F242" si="138">D238/100*5</f>
        <v>1.8562500000000002</v>
      </c>
      <c r="G238" s="24">
        <f t="shared" si="133"/>
        <v>37.125</v>
      </c>
      <c r="H238" s="79">
        <f>D238*4.3*Q238+E238+F238</f>
        <v>168.91874999999999</v>
      </c>
      <c r="I238" s="79">
        <f>D238*4.2*Q238+E238+F238</f>
        <v>165.20625000000001</v>
      </c>
      <c r="J238" s="79">
        <f>D238*4*Q238+E238+F238</f>
        <v>157.78125</v>
      </c>
      <c r="K238" s="79">
        <f>D238*3.9*Q238+E238+F238</f>
        <v>154.06874999999999</v>
      </c>
      <c r="L238" s="79">
        <f>D238*3.8*Q238+E238+F238</f>
        <v>150.35624999999999</v>
      </c>
      <c r="M238" s="79">
        <f>D238*3.5*Q238+E238+F238</f>
        <v>139.21875</v>
      </c>
      <c r="N238" s="79">
        <f>D238*3*Q238+E238+F238</f>
        <v>120.65625</v>
      </c>
      <c r="O238" s="86">
        <f>D238*2.6*Q238+E238+F238</f>
        <v>105.80625000000001</v>
      </c>
      <c r="P238" s="76">
        <f>D238*3.2*Q238+E238+F238</f>
        <v>128.08125000000001</v>
      </c>
      <c r="Q238" s="64">
        <v>1</v>
      </c>
      <c r="R238" s="77">
        <v>0</v>
      </c>
    </row>
    <row r="239" spans="1:18">
      <c r="A239" s="20" t="s">
        <v>315</v>
      </c>
      <c r="B239" s="20" t="s">
        <v>321</v>
      </c>
      <c r="C239" s="13">
        <v>6.72</v>
      </c>
      <c r="D239" s="1">
        <f t="shared" si="129"/>
        <v>50.4</v>
      </c>
      <c r="E239" s="3">
        <f t="shared" si="137"/>
        <v>10.08</v>
      </c>
      <c r="F239" s="3">
        <f t="shared" si="138"/>
        <v>2.52</v>
      </c>
      <c r="G239" s="24">
        <f t="shared" si="133"/>
        <v>50.4</v>
      </c>
      <c r="H239" s="79">
        <f>D239*4*Q239+E239+F239</f>
        <v>214.20000000000002</v>
      </c>
      <c r="I239" s="79">
        <f>D239*3.9*Q239+E239+F239</f>
        <v>209.16000000000003</v>
      </c>
      <c r="J239" s="79">
        <f>D239*3.65*Q239+E239+F239</f>
        <v>196.56</v>
      </c>
      <c r="K239" s="79">
        <f>D239*3.5*Q239+E239+F239</f>
        <v>189.00000000000003</v>
      </c>
      <c r="L239" s="79">
        <f>D239*3.2*Q239+E239+F239</f>
        <v>173.88000000000002</v>
      </c>
      <c r="M239" s="79">
        <f>D239*3*Q239+E239+F239</f>
        <v>163.80000000000001</v>
      </c>
      <c r="N239" s="79">
        <f>D239*2.9*Q239+E239+F239</f>
        <v>158.76000000000002</v>
      </c>
      <c r="O239" s="86">
        <f>D239*2*Q239+E239+F239</f>
        <v>113.39999999999999</v>
      </c>
      <c r="P239" s="76">
        <f>D239*3.2*Q239+E239+F239</f>
        <v>173.88000000000002</v>
      </c>
      <c r="Q239" s="64">
        <v>1</v>
      </c>
      <c r="R239" s="77">
        <v>0</v>
      </c>
    </row>
    <row r="240" spans="1:18">
      <c r="A240" s="20" t="s">
        <v>316</v>
      </c>
      <c r="B240" s="20" t="s">
        <v>322</v>
      </c>
      <c r="C240" s="13">
        <v>9.77</v>
      </c>
      <c r="D240" s="1">
        <f t="shared" si="129"/>
        <v>73.274999999999991</v>
      </c>
      <c r="E240" s="3">
        <f t="shared" si="137"/>
        <v>14.654999999999998</v>
      </c>
      <c r="F240" s="3">
        <f t="shared" si="138"/>
        <v>3.6637499999999994</v>
      </c>
      <c r="G240" s="24">
        <f t="shared" si="133"/>
        <v>73.274999999999991</v>
      </c>
      <c r="H240" s="79">
        <f>D240*3*Q240+E240+F240</f>
        <v>238.14374999999998</v>
      </c>
      <c r="I240" s="79">
        <f>D240*2.9*Q240+E240+F240</f>
        <v>230.81624999999997</v>
      </c>
      <c r="J240" s="79">
        <f>D240*2.8*Q240+E240+F240</f>
        <v>223.48874999999995</v>
      </c>
      <c r="K240" s="79">
        <f>D240*2.6*Q240+E240+F240</f>
        <v>208.83374999999998</v>
      </c>
      <c r="L240" s="79">
        <f>D240*2.4*Q240+E240+F240</f>
        <v>194.17874999999998</v>
      </c>
      <c r="M240" s="79">
        <f>D240*2.3*Q240+E240+F240</f>
        <v>186.85124999999996</v>
      </c>
      <c r="N240" s="79">
        <f>D240*2.1*Q240+E240+F240</f>
        <v>172.19624999999999</v>
      </c>
      <c r="O240" s="86">
        <f>D240*1.9*Q240+E240+F240</f>
        <v>157.54124999999996</v>
      </c>
      <c r="P240" s="76">
        <f>D240*2.8*Q240+E240+F240</f>
        <v>223.48874999999995</v>
      </c>
      <c r="Q240" s="64">
        <v>1</v>
      </c>
      <c r="R240" s="77">
        <v>0</v>
      </c>
    </row>
    <row r="241" spans="1:18">
      <c r="A241" s="20" t="s">
        <v>317</v>
      </c>
      <c r="B241" s="20" t="s">
        <v>323</v>
      </c>
      <c r="C241" s="13">
        <v>13.97</v>
      </c>
      <c r="D241" s="1">
        <f t="shared" si="129"/>
        <v>104.77500000000001</v>
      </c>
      <c r="E241" s="3">
        <f t="shared" si="137"/>
        <v>20.954999999999998</v>
      </c>
      <c r="F241" s="3">
        <f t="shared" si="138"/>
        <v>5.2387499999999996</v>
      </c>
      <c r="G241" s="24">
        <f t="shared" si="133"/>
        <v>104.77500000000001</v>
      </c>
      <c r="H241" s="79">
        <f>D241*2.8*Q241+E241+F241</f>
        <v>319.56374999999997</v>
      </c>
      <c r="I241" s="79">
        <f>D241*2.6*Q241+E241+F241</f>
        <v>298.60874999999999</v>
      </c>
      <c r="J241" s="79">
        <f>D241*2.5*Q241+E241+F241</f>
        <v>288.13124999999997</v>
      </c>
      <c r="K241" s="79">
        <f>D241*2.4*Q241+E241+F241</f>
        <v>277.65375</v>
      </c>
      <c r="L241" s="79">
        <f>D241*2.3*Q241+E241+F241</f>
        <v>267.17624999999998</v>
      </c>
      <c r="M241" s="79">
        <f>D241*2.2*Q241+E241+F241</f>
        <v>256.69875000000002</v>
      </c>
      <c r="N241" s="79">
        <f>D241*2.1*Q241+E241+F241</f>
        <v>246.22125000000003</v>
      </c>
      <c r="O241" s="86">
        <f>D241*1.9*Q241+E241+F241</f>
        <v>225.26624999999999</v>
      </c>
      <c r="P241" s="76">
        <f>D241*2.5*Q241+E241+F241</f>
        <v>288.13124999999997</v>
      </c>
      <c r="Q241" s="64">
        <v>1</v>
      </c>
      <c r="R241" s="77">
        <v>0</v>
      </c>
    </row>
    <row r="242" spans="1:18">
      <c r="A242" s="20" t="s">
        <v>318</v>
      </c>
      <c r="B242" s="20" t="s">
        <v>324</v>
      </c>
      <c r="C242" s="13">
        <v>9.08</v>
      </c>
      <c r="D242" s="1">
        <f t="shared" si="129"/>
        <v>68.099999999999994</v>
      </c>
      <c r="E242" s="3">
        <f t="shared" si="137"/>
        <v>13.62</v>
      </c>
      <c r="F242" s="3">
        <f t="shared" si="138"/>
        <v>3.4049999999999998</v>
      </c>
      <c r="G242" s="24">
        <f t="shared" si="133"/>
        <v>68.099999999999994</v>
      </c>
      <c r="H242" s="79">
        <f>D242*3.2*Q242+E242+F242</f>
        <v>234.94499999999999</v>
      </c>
      <c r="I242" s="79">
        <f>D242*3*Q242+E242+F242</f>
        <v>221.32499999999999</v>
      </c>
      <c r="J242" s="79">
        <f>D242*2.9*Q242+E242+F242</f>
        <v>214.51499999999999</v>
      </c>
      <c r="K242" s="79">
        <f>D242*2.8*Q242+E242+F242</f>
        <v>207.70499999999998</v>
      </c>
      <c r="L242" s="79">
        <f>D242*2.7*Q242+E242+F242</f>
        <v>200.89500000000001</v>
      </c>
      <c r="M242" s="79">
        <f>D242*2.5*Q242+E242+F242</f>
        <v>187.27500000000001</v>
      </c>
      <c r="N242" s="79">
        <f>D242*2.3*Q242+E242+F242</f>
        <v>173.65499999999997</v>
      </c>
      <c r="O242" s="86">
        <f>D242*2*Q242+E242+F242</f>
        <v>153.22499999999999</v>
      </c>
      <c r="P242" s="76">
        <f>D242*2.9*Q242+E242+F242</f>
        <v>214.51499999999999</v>
      </c>
      <c r="Q242" s="64">
        <v>1</v>
      </c>
      <c r="R242" s="77">
        <v>0</v>
      </c>
    </row>
    <row r="243" spans="1:18">
      <c r="A243" s="20" t="s">
        <v>460</v>
      </c>
      <c r="B243" s="88" t="s">
        <v>461</v>
      </c>
      <c r="C243" s="89">
        <v>11.04</v>
      </c>
      <c r="D243" s="1">
        <f t="shared" si="129"/>
        <v>82.8</v>
      </c>
      <c r="E243" s="42">
        <v>120</v>
      </c>
      <c r="F243" s="3"/>
      <c r="G243" s="4">
        <f t="shared" si="133"/>
        <v>82.8</v>
      </c>
      <c r="H243" s="57">
        <f t="shared" ref="H243:H264" si="139">D243*2.77*Q243+E243+F243</f>
        <v>349.35599999999999</v>
      </c>
      <c r="I243" s="57">
        <f t="shared" ref="I243:I264" si="140">D243*2.7*Q243+E243+F243</f>
        <v>343.56</v>
      </c>
      <c r="J243" s="57">
        <f>D243*2.6*Q243+E243+F243</f>
        <v>335.28</v>
      </c>
      <c r="K243" s="57">
        <f>D243*2.5*Q243+E243+F243</f>
        <v>327</v>
      </c>
      <c r="L243" s="57">
        <f>D243*2.4*Q243+E243+F243</f>
        <v>318.72000000000003</v>
      </c>
      <c r="M243" s="28"/>
      <c r="N243" s="28"/>
      <c r="O243" s="15">
        <f>D243*2*Q243+E243+F243</f>
        <v>285.60000000000002</v>
      </c>
      <c r="P243" s="90">
        <f t="shared" ref="P243:P264" si="141">D243*2.7*Q243+E243+F243</f>
        <v>343.56</v>
      </c>
      <c r="Q243" s="9">
        <v>1</v>
      </c>
      <c r="R243" s="10">
        <v>0</v>
      </c>
    </row>
    <row r="244" spans="1:18">
      <c r="A244" s="20" t="s">
        <v>462</v>
      </c>
      <c r="B244" s="88" t="s">
        <v>463</v>
      </c>
      <c r="C244" s="89">
        <v>18.579999999999998</v>
      </c>
      <c r="D244" s="1">
        <f t="shared" si="129"/>
        <v>139.35</v>
      </c>
      <c r="E244" s="42">
        <v>120</v>
      </c>
      <c r="F244" s="3"/>
      <c r="G244" s="4">
        <f t="shared" si="133"/>
        <v>139.35</v>
      </c>
      <c r="H244" s="57">
        <f t="shared" si="139"/>
        <v>505.99950000000001</v>
      </c>
      <c r="I244" s="57">
        <f t="shared" si="140"/>
        <v>496.245</v>
      </c>
      <c r="J244" s="57">
        <f>D244*2.6*Q244+E244+F244</f>
        <v>482.31</v>
      </c>
      <c r="K244" s="57">
        <f>D244*2.5*Q244+E244+F244</f>
        <v>468.375</v>
      </c>
      <c r="L244" s="57">
        <f>D244*2.4*Q244+E244+F244</f>
        <v>454.44</v>
      </c>
      <c r="M244" s="57"/>
      <c r="N244" s="57"/>
      <c r="O244" s="15">
        <f t="shared" ref="O244:O248" si="142">D244*2*Q244+E244+F244</f>
        <v>398.7</v>
      </c>
      <c r="P244" s="90">
        <f t="shared" si="141"/>
        <v>496.245</v>
      </c>
      <c r="Q244" s="9">
        <v>1</v>
      </c>
      <c r="R244" s="10">
        <v>0</v>
      </c>
    </row>
    <row r="245" spans="1:18">
      <c r="A245" s="20" t="s">
        <v>464</v>
      </c>
      <c r="B245" s="88" t="s">
        <v>465</v>
      </c>
      <c r="C245" s="89">
        <v>36.92</v>
      </c>
      <c r="D245" s="1">
        <f t="shared" si="129"/>
        <v>276.90000000000003</v>
      </c>
      <c r="E245" s="42">
        <v>160</v>
      </c>
      <c r="F245" s="3"/>
      <c r="G245" s="4">
        <f t="shared" si="133"/>
        <v>276.90000000000003</v>
      </c>
      <c r="H245" s="57">
        <f t="shared" si="139"/>
        <v>927.01300000000015</v>
      </c>
      <c r="I245" s="57">
        <f t="shared" si="140"/>
        <v>907.63000000000011</v>
      </c>
      <c r="J245" s="57">
        <f t="shared" ref="J245:J264" si="143">D245*2.6*Q245+E245+F245</f>
        <v>879.94000000000017</v>
      </c>
      <c r="K245" s="57">
        <f>D245*2.5*Q245+E245+F245</f>
        <v>852.25000000000011</v>
      </c>
      <c r="L245" s="57">
        <f>D245*2.4*Q245+E245+F245</f>
        <v>824.56000000000006</v>
      </c>
      <c r="M245" s="57"/>
      <c r="N245" s="57"/>
      <c r="O245" s="15">
        <f t="shared" si="142"/>
        <v>713.80000000000007</v>
      </c>
      <c r="P245" s="90">
        <f t="shared" si="141"/>
        <v>907.63000000000011</v>
      </c>
      <c r="Q245" s="9">
        <v>1</v>
      </c>
      <c r="R245" s="10">
        <v>0</v>
      </c>
    </row>
    <row r="246" spans="1:18">
      <c r="A246" s="20" t="s">
        <v>466</v>
      </c>
      <c r="B246" s="88" t="s">
        <v>467</v>
      </c>
      <c r="C246" s="89">
        <v>55.23</v>
      </c>
      <c r="D246" s="1">
        <f t="shared" si="129"/>
        <v>414.22499999999997</v>
      </c>
      <c r="E246" s="42">
        <v>320</v>
      </c>
      <c r="F246" s="3"/>
      <c r="G246" s="4">
        <f t="shared" si="133"/>
        <v>414.22499999999997</v>
      </c>
      <c r="H246" s="57">
        <f t="shared" si="139"/>
        <v>1467.4032499999998</v>
      </c>
      <c r="I246" s="57">
        <f t="shared" si="140"/>
        <v>1438.4075</v>
      </c>
      <c r="J246" s="57">
        <f t="shared" si="143"/>
        <v>1396.9849999999999</v>
      </c>
      <c r="K246" s="57">
        <f>D246*2.5*Q246+E246+F246</f>
        <v>1355.5625</v>
      </c>
      <c r="L246" s="57">
        <f>D246*2.4*Q246+E246+F246</f>
        <v>1314.1399999999999</v>
      </c>
      <c r="M246" s="57"/>
      <c r="N246" s="57"/>
      <c r="O246" s="15">
        <f t="shared" si="142"/>
        <v>1148.4499999999998</v>
      </c>
      <c r="P246" s="90">
        <f t="shared" si="141"/>
        <v>1438.4075</v>
      </c>
      <c r="Q246" s="9">
        <v>1</v>
      </c>
      <c r="R246" s="10">
        <v>0</v>
      </c>
    </row>
    <row r="247" spans="1:18">
      <c r="A247" s="20" t="s">
        <v>468</v>
      </c>
      <c r="B247" s="88" t="s">
        <v>469</v>
      </c>
      <c r="C247" s="89">
        <v>48.29</v>
      </c>
      <c r="D247" s="1">
        <f t="shared" si="129"/>
        <v>362.17500000000001</v>
      </c>
      <c r="E247" s="42">
        <v>310</v>
      </c>
      <c r="F247" s="3"/>
      <c r="G247" s="4">
        <f t="shared" si="133"/>
        <v>362.17500000000001</v>
      </c>
      <c r="H247" s="57">
        <f t="shared" si="139"/>
        <v>1313.2247500000001</v>
      </c>
      <c r="I247" s="57">
        <f t="shared" si="140"/>
        <v>1287.8724999999999</v>
      </c>
      <c r="J247" s="57">
        <f t="shared" si="143"/>
        <v>1251.6550000000002</v>
      </c>
      <c r="K247" s="57">
        <v>949</v>
      </c>
      <c r="L247" s="57">
        <f>D247*2.4*Q247+E247+F247</f>
        <v>1179.22</v>
      </c>
      <c r="M247" s="57"/>
      <c r="N247" s="57"/>
      <c r="O247" s="15">
        <f t="shared" si="142"/>
        <v>1034.3499999999999</v>
      </c>
      <c r="P247" s="90">
        <f t="shared" si="141"/>
        <v>1287.8724999999999</v>
      </c>
      <c r="Q247" s="9">
        <v>1</v>
      </c>
      <c r="R247" s="10">
        <v>0</v>
      </c>
    </row>
    <row r="248" spans="1:18">
      <c r="A248" s="20" t="s">
        <v>470</v>
      </c>
      <c r="B248" s="88" t="s">
        <v>471</v>
      </c>
      <c r="C248" s="89">
        <v>65.53</v>
      </c>
      <c r="D248" s="1">
        <f t="shared" si="129"/>
        <v>491.47500000000002</v>
      </c>
      <c r="E248" s="42">
        <v>600</v>
      </c>
      <c r="F248" s="3"/>
      <c r="G248" s="4">
        <f t="shared" si="133"/>
        <v>491.47500000000002</v>
      </c>
      <c r="H248" s="57">
        <f t="shared" si="139"/>
        <v>1961.3857500000001</v>
      </c>
      <c r="I248" s="57">
        <f t="shared" si="140"/>
        <v>1926.9825000000001</v>
      </c>
      <c r="J248" s="57">
        <f t="shared" si="143"/>
        <v>1877.835</v>
      </c>
      <c r="K248" s="57">
        <v>1349</v>
      </c>
      <c r="L248" s="57">
        <v>1319</v>
      </c>
      <c r="M248" s="57"/>
      <c r="N248" s="57"/>
      <c r="O248" s="15">
        <f t="shared" si="142"/>
        <v>1582.95</v>
      </c>
      <c r="P248" s="90">
        <f t="shared" si="141"/>
        <v>1926.9825000000001</v>
      </c>
      <c r="Q248" s="9">
        <v>1</v>
      </c>
      <c r="R248" s="10">
        <v>0</v>
      </c>
    </row>
    <row r="249" spans="1:18">
      <c r="A249" s="20" t="s">
        <v>472</v>
      </c>
      <c r="B249" s="88" t="s">
        <v>473</v>
      </c>
      <c r="C249" s="89">
        <v>11.04</v>
      </c>
      <c r="D249" s="1">
        <f t="shared" si="129"/>
        <v>82.8</v>
      </c>
      <c r="E249" s="42">
        <v>120</v>
      </c>
      <c r="F249" s="3"/>
      <c r="G249" s="4">
        <f t="shared" si="133"/>
        <v>82.8</v>
      </c>
      <c r="H249" s="57">
        <f t="shared" si="139"/>
        <v>349.35599999999999</v>
      </c>
      <c r="I249" s="57">
        <f t="shared" si="140"/>
        <v>343.56</v>
      </c>
      <c r="J249" s="57">
        <f>D249*2.6*Q249+E249+F249</f>
        <v>335.28</v>
      </c>
      <c r="K249" s="57">
        <f>D249*2.5*Q249+E249+F249</f>
        <v>327</v>
      </c>
      <c r="L249" s="57">
        <f>D249*2.4*Q249+E249+F249</f>
        <v>318.72000000000003</v>
      </c>
      <c r="M249" s="57"/>
      <c r="N249" s="57"/>
      <c r="O249" s="15">
        <f>D249*2*Q249+E249+F249</f>
        <v>285.60000000000002</v>
      </c>
      <c r="P249" s="90">
        <f t="shared" si="141"/>
        <v>343.56</v>
      </c>
      <c r="Q249" s="9">
        <v>1</v>
      </c>
      <c r="R249" s="10">
        <v>0</v>
      </c>
    </row>
    <row r="250" spans="1:18">
      <c r="A250" s="20" t="s">
        <v>474</v>
      </c>
      <c r="B250" s="88" t="s">
        <v>475</v>
      </c>
      <c r="C250" s="89">
        <v>18.579999999999998</v>
      </c>
      <c r="D250" s="1">
        <f t="shared" si="129"/>
        <v>139.35</v>
      </c>
      <c r="E250" s="42">
        <v>120</v>
      </c>
      <c r="F250" s="3"/>
      <c r="G250" s="4">
        <f t="shared" si="133"/>
        <v>139.35</v>
      </c>
      <c r="H250" s="57">
        <f t="shared" si="139"/>
        <v>505.99950000000001</v>
      </c>
      <c r="I250" s="57">
        <f t="shared" si="140"/>
        <v>496.245</v>
      </c>
      <c r="J250" s="57">
        <f t="shared" si="143"/>
        <v>482.31</v>
      </c>
      <c r="K250" s="57">
        <f>D250*2.5*Q250+E250+F250</f>
        <v>468.375</v>
      </c>
      <c r="L250" s="57">
        <f>D250*2.4*Q250+E250+F250</f>
        <v>454.44</v>
      </c>
      <c r="M250" s="57"/>
      <c r="N250" s="57"/>
      <c r="O250" s="15">
        <f>D250*2*Q250+E250+F250</f>
        <v>398.7</v>
      </c>
      <c r="P250" s="90">
        <f t="shared" si="141"/>
        <v>496.245</v>
      </c>
      <c r="Q250" s="9">
        <v>1</v>
      </c>
      <c r="R250" s="10">
        <v>0</v>
      </c>
    </row>
    <row r="251" spans="1:18">
      <c r="A251" s="20" t="s">
        <v>476</v>
      </c>
      <c r="B251" s="88" t="s">
        <v>477</v>
      </c>
      <c r="C251" s="89">
        <v>36.92</v>
      </c>
      <c r="D251" s="1">
        <f t="shared" si="129"/>
        <v>276.90000000000003</v>
      </c>
      <c r="E251" s="42">
        <v>160</v>
      </c>
      <c r="F251" s="3"/>
      <c r="G251" s="4">
        <f t="shared" si="133"/>
        <v>276.90000000000003</v>
      </c>
      <c r="H251" s="57">
        <f t="shared" si="139"/>
        <v>927.01300000000015</v>
      </c>
      <c r="I251" s="57">
        <f t="shared" si="140"/>
        <v>907.63000000000011</v>
      </c>
      <c r="J251" s="57">
        <f t="shared" si="143"/>
        <v>879.94000000000017</v>
      </c>
      <c r="K251" s="57">
        <f>D251*2.5*Q251+E251+F251</f>
        <v>852.25000000000011</v>
      </c>
      <c r="L251" s="57">
        <f>D251*2.4*Q251+E251+F251</f>
        <v>824.56000000000006</v>
      </c>
      <c r="M251" s="57"/>
      <c r="N251" s="57"/>
      <c r="O251" s="15">
        <f>D251*2*Q251+E251+F251</f>
        <v>713.80000000000007</v>
      </c>
      <c r="P251" s="90">
        <f t="shared" si="141"/>
        <v>907.63000000000011</v>
      </c>
      <c r="Q251" s="9">
        <v>1</v>
      </c>
      <c r="R251" s="10">
        <v>0</v>
      </c>
    </row>
    <row r="252" spans="1:18">
      <c r="A252" s="20" t="s">
        <v>478</v>
      </c>
      <c r="B252" s="88" t="s">
        <v>479</v>
      </c>
      <c r="C252" s="89">
        <v>53.23</v>
      </c>
      <c r="D252" s="1">
        <f t="shared" si="129"/>
        <v>399.22499999999997</v>
      </c>
      <c r="E252" s="42">
        <v>320</v>
      </c>
      <c r="F252" s="3"/>
      <c r="G252" s="4">
        <f t="shared" si="133"/>
        <v>399.22499999999997</v>
      </c>
      <c r="H252" s="57">
        <f t="shared" si="139"/>
        <v>1425.8532499999999</v>
      </c>
      <c r="I252" s="57">
        <f t="shared" si="140"/>
        <v>1397.9075</v>
      </c>
      <c r="J252" s="57">
        <f t="shared" si="143"/>
        <v>1357.9849999999999</v>
      </c>
      <c r="K252" s="57">
        <f>D252*2.5*Q252+E252+F252</f>
        <v>1318.0625</v>
      </c>
      <c r="L252" s="57">
        <f>D252*2.4*Q252+E252+F252</f>
        <v>1278.1399999999999</v>
      </c>
      <c r="M252" s="57"/>
      <c r="N252" s="57"/>
      <c r="O252" s="15">
        <f>D252*2*Q252+E252+F252</f>
        <v>1118.4499999999998</v>
      </c>
      <c r="P252" s="90">
        <f t="shared" si="141"/>
        <v>1397.9075</v>
      </c>
      <c r="Q252" s="9">
        <v>1</v>
      </c>
      <c r="R252" s="10">
        <v>0</v>
      </c>
    </row>
    <row r="253" spans="1:18">
      <c r="A253" s="20" t="s">
        <v>480</v>
      </c>
      <c r="B253" s="88" t="s">
        <v>481</v>
      </c>
      <c r="C253" s="89">
        <v>48.29</v>
      </c>
      <c r="D253" s="1">
        <f t="shared" si="129"/>
        <v>362.17500000000001</v>
      </c>
      <c r="E253" s="42">
        <v>310</v>
      </c>
      <c r="F253" s="3"/>
      <c r="G253" s="4">
        <f t="shared" si="133"/>
        <v>362.17500000000001</v>
      </c>
      <c r="H253" s="57">
        <f t="shared" si="139"/>
        <v>1313.2247500000001</v>
      </c>
      <c r="I253" s="57">
        <f t="shared" si="140"/>
        <v>1287.8724999999999</v>
      </c>
      <c r="J253" s="57">
        <f t="shared" si="143"/>
        <v>1251.6550000000002</v>
      </c>
      <c r="K253" s="57">
        <v>949</v>
      </c>
      <c r="L253" s="57">
        <f>D253*2.4*Q253+E253+F253</f>
        <v>1179.22</v>
      </c>
      <c r="M253" s="57"/>
      <c r="N253" s="57"/>
      <c r="O253" s="15">
        <f>D253*1.99*Q253+E253+F253</f>
        <v>1030.7282500000001</v>
      </c>
      <c r="P253" s="90">
        <f t="shared" si="141"/>
        <v>1287.8724999999999</v>
      </c>
      <c r="Q253" s="9">
        <v>1</v>
      </c>
      <c r="R253" s="10">
        <v>0</v>
      </c>
    </row>
    <row r="254" spans="1:18">
      <c r="A254" s="20" t="s">
        <v>482</v>
      </c>
      <c r="B254" s="88" t="s">
        <v>483</v>
      </c>
      <c r="C254" s="89">
        <v>65.53</v>
      </c>
      <c r="D254" s="1">
        <f t="shared" si="129"/>
        <v>491.47500000000002</v>
      </c>
      <c r="E254" s="42">
        <v>600</v>
      </c>
      <c r="F254" s="3"/>
      <c r="G254" s="4">
        <f t="shared" si="133"/>
        <v>491.47500000000002</v>
      </c>
      <c r="H254" s="57">
        <f t="shared" si="139"/>
        <v>1961.3857500000001</v>
      </c>
      <c r="I254" s="57">
        <f t="shared" si="140"/>
        <v>1926.9825000000001</v>
      </c>
      <c r="J254" s="57">
        <f t="shared" si="143"/>
        <v>1877.835</v>
      </c>
      <c r="K254" s="57">
        <v>1349</v>
      </c>
      <c r="L254" s="57">
        <v>1319</v>
      </c>
      <c r="M254" s="57"/>
      <c r="N254" s="57"/>
      <c r="O254" s="15">
        <f>D254*1.99*Q254+E254+F254</f>
        <v>1578.0352499999999</v>
      </c>
      <c r="P254" s="90">
        <f t="shared" si="141"/>
        <v>1926.9825000000001</v>
      </c>
      <c r="Q254" s="9">
        <v>1</v>
      </c>
      <c r="R254" s="10">
        <v>0</v>
      </c>
    </row>
    <row r="255" spans="1:18">
      <c r="A255" s="20" t="s">
        <v>484</v>
      </c>
      <c r="B255" s="88" t="s">
        <v>485</v>
      </c>
      <c r="C255" s="89">
        <v>11.04</v>
      </c>
      <c r="D255" s="1">
        <f t="shared" si="129"/>
        <v>82.8</v>
      </c>
      <c r="E255" s="42">
        <v>120</v>
      </c>
      <c r="F255" s="3"/>
      <c r="G255" s="4">
        <f t="shared" si="133"/>
        <v>82.8</v>
      </c>
      <c r="H255" s="57">
        <v>199</v>
      </c>
      <c r="I255" s="57"/>
      <c r="J255" s="57"/>
      <c r="K255" s="57"/>
      <c r="L255" s="57"/>
      <c r="M255" s="57"/>
      <c r="N255" s="57"/>
      <c r="O255" s="15">
        <f>D255*2*Q255+E255+F255</f>
        <v>285.60000000000002</v>
      </c>
      <c r="P255" s="90">
        <f t="shared" si="141"/>
        <v>343.56</v>
      </c>
      <c r="Q255" s="9">
        <v>1</v>
      </c>
      <c r="R255" s="10">
        <v>0</v>
      </c>
    </row>
    <row r="256" spans="1:18">
      <c r="A256" s="20" t="s">
        <v>486</v>
      </c>
      <c r="B256" s="88" t="s">
        <v>487</v>
      </c>
      <c r="C256" s="89">
        <v>27.27</v>
      </c>
      <c r="D256" s="1">
        <f t="shared" si="129"/>
        <v>204.52500000000001</v>
      </c>
      <c r="E256" s="42">
        <v>160</v>
      </c>
      <c r="F256" s="3"/>
      <c r="G256" s="4">
        <f t="shared" si="133"/>
        <v>204.52500000000001</v>
      </c>
      <c r="H256" s="57">
        <f t="shared" si="139"/>
        <v>726.53425000000004</v>
      </c>
      <c r="I256" s="57">
        <f t="shared" si="140"/>
        <v>712.21750000000009</v>
      </c>
      <c r="J256" s="57">
        <f t="shared" si="143"/>
        <v>691.76499999999999</v>
      </c>
      <c r="K256" s="57">
        <f>D256*2.5*Q256+E256+F256</f>
        <v>671.3125</v>
      </c>
      <c r="L256" s="57">
        <f>D256*2.4*Q256+E256+F256</f>
        <v>650.86</v>
      </c>
      <c r="M256" s="57"/>
      <c r="N256" s="57"/>
      <c r="O256" s="15">
        <f>D256*2*Q256+E256+F256</f>
        <v>569.04999999999995</v>
      </c>
      <c r="P256" s="90">
        <f t="shared" si="141"/>
        <v>712.21750000000009</v>
      </c>
      <c r="Q256" s="9">
        <v>1</v>
      </c>
      <c r="R256" s="10">
        <v>0</v>
      </c>
    </row>
    <row r="257" spans="1:18">
      <c r="A257" s="20" t="s">
        <v>488</v>
      </c>
      <c r="B257" s="88" t="s">
        <v>489</v>
      </c>
      <c r="C257" s="89">
        <v>41.37</v>
      </c>
      <c r="D257" s="1">
        <f t="shared" si="129"/>
        <v>310.27499999999998</v>
      </c>
      <c r="E257" s="42">
        <v>320</v>
      </c>
      <c r="F257" s="3"/>
      <c r="G257" s="4">
        <f t="shared" si="133"/>
        <v>310.27499999999998</v>
      </c>
      <c r="H257" s="57">
        <f t="shared" si="139"/>
        <v>1179.4617499999999</v>
      </c>
      <c r="I257" s="57">
        <f t="shared" si="140"/>
        <v>1157.7424999999998</v>
      </c>
      <c r="J257" s="57">
        <f t="shared" si="143"/>
        <v>1126.7149999999999</v>
      </c>
      <c r="K257" s="57">
        <f>D257*2.5*Q257+E257+F257</f>
        <v>1095.6875</v>
      </c>
      <c r="L257" s="57">
        <f>D257*2.4*Q257+E257+F257</f>
        <v>1064.6599999999999</v>
      </c>
      <c r="M257" s="57"/>
      <c r="N257" s="57"/>
      <c r="O257" s="15">
        <f>D257*2*Q257+E257+F257</f>
        <v>940.55</v>
      </c>
      <c r="P257" s="90">
        <f t="shared" si="141"/>
        <v>1157.7424999999998</v>
      </c>
      <c r="Q257" s="9">
        <v>1</v>
      </c>
      <c r="R257" s="10">
        <v>0</v>
      </c>
    </row>
    <row r="258" spans="1:18">
      <c r="A258" s="20" t="s">
        <v>490</v>
      </c>
      <c r="B258" s="88" t="s">
        <v>491</v>
      </c>
      <c r="C258" s="89">
        <v>42.36</v>
      </c>
      <c r="D258" s="1">
        <f t="shared" si="129"/>
        <v>317.7</v>
      </c>
      <c r="E258" s="42">
        <v>310</v>
      </c>
      <c r="F258" s="3"/>
      <c r="G258" s="4">
        <f t="shared" si="133"/>
        <v>317.7</v>
      </c>
      <c r="H258" s="57">
        <f t="shared" si="139"/>
        <v>1190.029</v>
      </c>
      <c r="I258" s="57">
        <f t="shared" si="140"/>
        <v>1167.79</v>
      </c>
      <c r="J258" s="57">
        <f t="shared" si="143"/>
        <v>1136.02</v>
      </c>
      <c r="K258" s="57">
        <v>949</v>
      </c>
      <c r="L258" s="57">
        <f>D258*2.4*Q258+E258+F258</f>
        <v>1072.48</v>
      </c>
      <c r="M258" s="57"/>
      <c r="N258" s="57"/>
      <c r="O258" s="15">
        <f>D258*1.99*Q258+E258+F258</f>
        <v>942.22299999999996</v>
      </c>
      <c r="P258" s="90">
        <f t="shared" si="141"/>
        <v>1167.79</v>
      </c>
      <c r="Q258" s="9">
        <v>1</v>
      </c>
      <c r="R258" s="10">
        <v>0</v>
      </c>
    </row>
    <row r="259" spans="1:18">
      <c r="A259" s="20" t="s">
        <v>492</v>
      </c>
      <c r="B259" s="88" t="s">
        <v>493</v>
      </c>
      <c r="C259" s="89">
        <v>40.83</v>
      </c>
      <c r="D259" s="1">
        <f t="shared" si="129"/>
        <v>306.22499999999997</v>
      </c>
      <c r="E259" s="42">
        <v>600</v>
      </c>
      <c r="F259" s="3"/>
      <c r="G259" s="4">
        <f t="shared" si="133"/>
        <v>306.22499999999997</v>
      </c>
      <c r="H259" s="57">
        <f t="shared" si="139"/>
        <v>1448.24325</v>
      </c>
      <c r="I259" s="57">
        <f t="shared" si="140"/>
        <v>1426.8074999999999</v>
      </c>
      <c r="J259" s="57">
        <f t="shared" si="143"/>
        <v>1396.1849999999999</v>
      </c>
      <c r="K259" s="57">
        <v>1349</v>
      </c>
      <c r="L259" s="57">
        <v>1319</v>
      </c>
      <c r="M259" s="57"/>
      <c r="N259" s="57"/>
      <c r="O259" s="15">
        <f>D259*1.99*Q259+E259+F259</f>
        <v>1209.3877499999999</v>
      </c>
      <c r="P259" s="90">
        <f t="shared" si="141"/>
        <v>1426.8074999999999</v>
      </c>
      <c r="Q259" s="9">
        <v>1</v>
      </c>
      <c r="R259" s="10">
        <v>0</v>
      </c>
    </row>
    <row r="260" spans="1:18">
      <c r="A260" s="20" t="s">
        <v>494</v>
      </c>
      <c r="B260" s="88" t="s">
        <v>495</v>
      </c>
      <c r="C260" s="89">
        <v>11.04</v>
      </c>
      <c r="D260" s="1">
        <f t="shared" si="129"/>
        <v>82.8</v>
      </c>
      <c r="E260" s="42">
        <v>120</v>
      </c>
      <c r="F260" s="3"/>
      <c r="G260" s="4">
        <f t="shared" si="133"/>
        <v>82.8</v>
      </c>
      <c r="H260" s="57">
        <v>199</v>
      </c>
      <c r="I260" s="57"/>
      <c r="J260" s="57"/>
      <c r="K260" s="57"/>
      <c r="L260" s="57"/>
      <c r="M260" s="57"/>
      <c r="N260" s="57"/>
      <c r="O260" s="15">
        <f>D260*2*Q260+E260+F260</f>
        <v>285.60000000000002</v>
      </c>
      <c r="P260" s="90">
        <f t="shared" si="141"/>
        <v>343.56</v>
      </c>
      <c r="Q260" s="9">
        <v>1</v>
      </c>
      <c r="R260" s="10">
        <v>0</v>
      </c>
    </row>
    <row r="261" spans="1:18">
      <c r="A261" s="20" t="s">
        <v>496</v>
      </c>
      <c r="B261" s="88" t="s">
        <v>497</v>
      </c>
      <c r="C261" s="89">
        <v>27.27</v>
      </c>
      <c r="D261" s="1">
        <f t="shared" si="129"/>
        <v>204.52500000000001</v>
      </c>
      <c r="E261" s="42">
        <v>160</v>
      </c>
      <c r="F261" s="3"/>
      <c r="G261" s="4">
        <f t="shared" si="133"/>
        <v>204.52500000000001</v>
      </c>
      <c r="H261" s="57">
        <f t="shared" si="139"/>
        <v>726.53425000000004</v>
      </c>
      <c r="I261" s="57">
        <f t="shared" si="140"/>
        <v>712.21750000000009</v>
      </c>
      <c r="J261" s="57">
        <f t="shared" si="143"/>
        <v>691.76499999999999</v>
      </c>
      <c r="K261" s="57">
        <f>D261*2.5*Q261+E261+F261</f>
        <v>671.3125</v>
      </c>
      <c r="L261" s="57">
        <f>D261*2.4*Q261+E261+F261</f>
        <v>650.86</v>
      </c>
      <c r="M261" s="57"/>
      <c r="N261" s="57"/>
      <c r="O261" s="15">
        <f>D261*2*Q261+E261+F261</f>
        <v>569.04999999999995</v>
      </c>
      <c r="P261" s="90">
        <f t="shared" si="141"/>
        <v>712.21750000000009</v>
      </c>
      <c r="Q261" s="9">
        <v>1</v>
      </c>
      <c r="R261" s="10">
        <v>0</v>
      </c>
    </row>
    <row r="262" spans="1:18">
      <c r="A262" s="20" t="s">
        <v>498</v>
      </c>
      <c r="B262" s="88" t="s">
        <v>499</v>
      </c>
      <c r="C262" s="89">
        <v>45.4</v>
      </c>
      <c r="D262" s="1">
        <f t="shared" si="129"/>
        <v>340.5</v>
      </c>
      <c r="E262" s="42">
        <v>320</v>
      </c>
      <c r="F262" s="3"/>
      <c r="G262" s="4">
        <f t="shared" si="133"/>
        <v>340.5</v>
      </c>
      <c r="H262" s="57">
        <f t="shared" si="139"/>
        <v>1263.1849999999999</v>
      </c>
      <c r="I262" s="57">
        <f t="shared" si="140"/>
        <v>1239.3499999999999</v>
      </c>
      <c r="J262" s="57">
        <f t="shared" si="143"/>
        <v>1205.3000000000002</v>
      </c>
      <c r="K262" s="57">
        <f>D262*2.5*Q262+E262+F262</f>
        <v>1171.25</v>
      </c>
      <c r="L262" s="57">
        <f>D262*2.4*Q262+E262+F262</f>
        <v>1137.1999999999998</v>
      </c>
      <c r="M262" s="57"/>
      <c r="N262" s="57"/>
      <c r="O262" s="15">
        <f>D262*2*Q262+E262+F262</f>
        <v>1001</v>
      </c>
      <c r="P262" s="90">
        <f t="shared" si="141"/>
        <v>1239.3499999999999</v>
      </c>
      <c r="Q262" s="9">
        <v>1</v>
      </c>
      <c r="R262" s="10">
        <v>0</v>
      </c>
    </row>
    <row r="263" spans="1:18">
      <c r="A263" s="20" t="s">
        <v>500</v>
      </c>
      <c r="B263" s="88" t="s">
        <v>501</v>
      </c>
      <c r="C263" s="89">
        <v>29.92</v>
      </c>
      <c r="D263" s="1">
        <f t="shared" si="129"/>
        <v>224.4</v>
      </c>
      <c r="E263" s="42">
        <v>310</v>
      </c>
      <c r="F263" s="3"/>
      <c r="G263" s="4">
        <f t="shared" si="133"/>
        <v>224.4</v>
      </c>
      <c r="H263" s="57">
        <f t="shared" si="139"/>
        <v>931.58799999999997</v>
      </c>
      <c r="I263" s="57">
        <f t="shared" si="140"/>
        <v>915.88000000000011</v>
      </c>
      <c r="J263" s="57">
        <f t="shared" si="143"/>
        <v>893.44</v>
      </c>
      <c r="K263" s="57">
        <v>949</v>
      </c>
      <c r="L263" s="57">
        <f>D263*2.4*Q263+E263+F263</f>
        <v>848.56</v>
      </c>
      <c r="M263" s="57"/>
      <c r="N263" s="57"/>
      <c r="O263" s="15">
        <f>D263*1.99*Q263+E263+F263</f>
        <v>756.55600000000004</v>
      </c>
      <c r="P263" s="90">
        <f t="shared" si="141"/>
        <v>915.88000000000011</v>
      </c>
      <c r="Q263" s="9">
        <v>1</v>
      </c>
      <c r="R263" s="10">
        <v>0</v>
      </c>
    </row>
    <row r="264" spans="1:18">
      <c r="A264" s="20" t="s">
        <v>502</v>
      </c>
      <c r="B264" s="88" t="s">
        <v>503</v>
      </c>
      <c r="C264" s="89">
        <v>40.83</v>
      </c>
      <c r="D264" s="1">
        <f t="shared" si="129"/>
        <v>306.22499999999997</v>
      </c>
      <c r="E264" s="42">
        <v>600</v>
      </c>
      <c r="F264" s="3"/>
      <c r="G264" s="4">
        <f t="shared" si="133"/>
        <v>306.22499999999997</v>
      </c>
      <c r="H264" s="57">
        <f t="shared" si="139"/>
        <v>1448.24325</v>
      </c>
      <c r="I264" s="57">
        <f t="shared" si="140"/>
        <v>1426.8074999999999</v>
      </c>
      <c r="J264" s="57">
        <f t="shared" si="143"/>
        <v>1396.1849999999999</v>
      </c>
      <c r="K264" s="57">
        <v>1349</v>
      </c>
      <c r="L264" s="57">
        <v>1319</v>
      </c>
      <c r="M264" s="57"/>
      <c r="N264" s="57"/>
      <c r="O264" s="15">
        <f>D264*1.99*Q264+E264+F264</f>
        <v>1209.3877499999999</v>
      </c>
      <c r="P264" s="90">
        <f t="shared" si="141"/>
        <v>1426.8074999999999</v>
      </c>
      <c r="Q264" s="9">
        <v>1</v>
      </c>
      <c r="R264" s="10">
        <v>0</v>
      </c>
    </row>
    <row r="265" spans="1:18">
      <c r="A265" s="20" t="s">
        <v>504</v>
      </c>
      <c r="B265" s="20" t="s">
        <v>505</v>
      </c>
      <c r="C265" s="89">
        <v>10.16</v>
      </c>
      <c r="D265" s="2">
        <f t="shared" ref="D265:D275" si="144">(C265*7.5)</f>
        <v>76.2</v>
      </c>
      <c r="E265" s="42">
        <v>120</v>
      </c>
      <c r="F265" s="3"/>
      <c r="G265" s="24">
        <f t="shared" si="133"/>
        <v>76.2</v>
      </c>
      <c r="H265" s="57">
        <f>D265*2.77*Q265+E265+F265</f>
        <v>331.07400000000001</v>
      </c>
      <c r="I265" s="57">
        <f>D265*2.7*Q265+E265+F265</f>
        <v>325.74</v>
      </c>
      <c r="J265" s="57">
        <f>D265*2.6*Q265+E265+F265</f>
        <v>318.12</v>
      </c>
      <c r="K265" s="57">
        <f t="shared" ref="K265:K275" si="145">D265*2.5*Q265+E265+F265</f>
        <v>310.5</v>
      </c>
      <c r="L265" s="57">
        <f>D265*2.4*Q265+E265+F265</f>
        <v>302.88</v>
      </c>
      <c r="M265" s="57"/>
      <c r="N265" s="57"/>
      <c r="O265" s="15">
        <f>D265*2*Q265+E265+F265</f>
        <v>272.39999999999998</v>
      </c>
      <c r="P265" s="90">
        <f>D265*2.7*Q265+E265+F265</f>
        <v>325.74</v>
      </c>
      <c r="Q265" s="11">
        <v>1</v>
      </c>
      <c r="R265" s="40">
        <v>0</v>
      </c>
    </row>
    <row r="266" spans="1:18">
      <c r="A266" s="20" t="s">
        <v>506</v>
      </c>
      <c r="B266" s="20" t="s">
        <v>507</v>
      </c>
      <c r="C266" s="89">
        <v>17.73</v>
      </c>
      <c r="D266" s="2">
        <f t="shared" si="144"/>
        <v>132.97499999999999</v>
      </c>
      <c r="E266" s="42">
        <v>120</v>
      </c>
      <c r="F266" s="3"/>
      <c r="G266" s="24">
        <f t="shared" si="133"/>
        <v>132.97499999999999</v>
      </c>
      <c r="H266" s="57">
        <f>D266*2.77*Q266+E266+F266</f>
        <v>488.34075000000001</v>
      </c>
      <c r="I266" s="57">
        <f>D266*2.7*Q266+E266+F266</f>
        <v>479.03250000000003</v>
      </c>
      <c r="J266" s="57">
        <f>D266*2.6*Q266+E266+F266</f>
        <v>465.73500000000001</v>
      </c>
      <c r="K266" s="57">
        <f t="shared" si="145"/>
        <v>452.4375</v>
      </c>
      <c r="L266" s="57">
        <f>D266*2.4*Q266+E266+F266</f>
        <v>439.14</v>
      </c>
      <c r="M266" s="57"/>
      <c r="N266" s="57"/>
      <c r="O266" s="15">
        <f>D266*2*Q266+E266+F266</f>
        <v>385.95</v>
      </c>
      <c r="P266" s="90">
        <f>D266*2.7*Q266+E266+F266</f>
        <v>479.03250000000003</v>
      </c>
      <c r="Q266" s="11">
        <v>1</v>
      </c>
      <c r="R266" s="40">
        <v>0</v>
      </c>
    </row>
    <row r="267" spans="1:18">
      <c r="A267" s="20" t="s">
        <v>508</v>
      </c>
      <c r="B267" s="20" t="s">
        <v>509</v>
      </c>
      <c r="C267" s="89">
        <v>36.24</v>
      </c>
      <c r="D267" s="2">
        <f t="shared" si="144"/>
        <v>271.8</v>
      </c>
      <c r="E267" s="42">
        <v>160</v>
      </c>
      <c r="F267" s="3"/>
      <c r="G267" s="24">
        <f t="shared" si="133"/>
        <v>271.8</v>
      </c>
      <c r="H267" s="57">
        <f>D267*2.77*Q267+E267+F267</f>
        <v>912.88600000000008</v>
      </c>
      <c r="I267" s="57">
        <f t="shared" ref="I267:I275" si="146">D267*2.7*Q267+E267+F267</f>
        <v>893.86000000000013</v>
      </c>
      <c r="J267" s="57">
        <f t="shared" ref="J267:J272" si="147">D267*2.6*Q267+E267+F267</f>
        <v>866.68000000000006</v>
      </c>
      <c r="K267" s="57">
        <f t="shared" si="145"/>
        <v>839.5</v>
      </c>
      <c r="L267" s="57">
        <f t="shared" ref="L267:L275" si="148">D267*2.4*Q267+E267+F267</f>
        <v>812.32</v>
      </c>
      <c r="M267" s="57"/>
      <c r="N267" s="57"/>
      <c r="O267" s="15">
        <f>D267*2*Q267+E267+F267</f>
        <v>703.6</v>
      </c>
      <c r="P267" s="90">
        <f t="shared" ref="P267:P275" si="149">D267*2.7*Q267+E267+F267</f>
        <v>893.86000000000013</v>
      </c>
      <c r="Q267" s="11">
        <v>1</v>
      </c>
      <c r="R267" s="40">
        <v>0</v>
      </c>
    </row>
    <row r="268" spans="1:18">
      <c r="A268" s="20" t="s">
        <v>510</v>
      </c>
      <c r="B268" s="20" t="s">
        <v>511</v>
      </c>
      <c r="C268" s="89">
        <v>52.84</v>
      </c>
      <c r="D268" s="2">
        <f t="shared" si="144"/>
        <v>396.3</v>
      </c>
      <c r="E268" s="42">
        <v>320</v>
      </c>
      <c r="F268" s="3"/>
      <c r="G268" s="24">
        <f t="shared" si="133"/>
        <v>396.3</v>
      </c>
      <c r="H268" s="57">
        <f>D268*2.8*Q268+E268+F268</f>
        <v>1429.6399999999999</v>
      </c>
      <c r="I268" s="57">
        <f t="shared" si="146"/>
        <v>1390.01</v>
      </c>
      <c r="J268" s="57">
        <f t="shared" si="147"/>
        <v>1350.38</v>
      </c>
      <c r="K268" s="57">
        <f t="shared" si="145"/>
        <v>1310.75</v>
      </c>
      <c r="L268" s="57">
        <f t="shared" si="148"/>
        <v>1271.1199999999999</v>
      </c>
      <c r="M268" s="57"/>
      <c r="N268" s="57"/>
      <c r="O268" s="15">
        <f>D268*2*Q268+E268+F268</f>
        <v>1112.5999999999999</v>
      </c>
      <c r="P268" s="90">
        <f t="shared" si="149"/>
        <v>1390.01</v>
      </c>
      <c r="Q268" s="11">
        <v>1</v>
      </c>
      <c r="R268" s="40">
        <v>0</v>
      </c>
    </row>
    <row r="269" spans="1:18">
      <c r="A269" s="20" t="s">
        <v>512</v>
      </c>
      <c r="B269" s="20" t="s">
        <v>513</v>
      </c>
      <c r="C269" s="89">
        <v>46.05</v>
      </c>
      <c r="D269" s="2">
        <f t="shared" si="144"/>
        <v>345.375</v>
      </c>
      <c r="E269" s="42">
        <v>400</v>
      </c>
      <c r="F269" s="3"/>
      <c r="G269" s="24">
        <f t="shared" si="133"/>
        <v>345.375</v>
      </c>
      <c r="H269" s="57">
        <f>D269*2.8*Q269+E269+F269</f>
        <v>1367.05</v>
      </c>
      <c r="I269" s="57">
        <f t="shared" si="146"/>
        <v>1332.5125</v>
      </c>
      <c r="J269" s="57">
        <f t="shared" si="147"/>
        <v>1297.9749999999999</v>
      </c>
      <c r="K269" s="57">
        <f t="shared" si="145"/>
        <v>1263.4375</v>
      </c>
      <c r="L269" s="57">
        <f t="shared" si="148"/>
        <v>1228.9000000000001</v>
      </c>
      <c r="M269" s="57"/>
      <c r="N269" s="57"/>
      <c r="O269" s="15">
        <f>D269*1.99*Q269+E269+F269</f>
        <v>1087.2962499999999</v>
      </c>
      <c r="P269" s="90">
        <f t="shared" si="149"/>
        <v>1332.5125</v>
      </c>
      <c r="Q269" s="11">
        <v>1</v>
      </c>
      <c r="R269" s="40">
        <v>0</v>
      </c>
    </row>
    <row r="270" spans="1:18">
      <c r="A270" s="20" t="s">
        <v>514</v>
      </c>
      <c r="B270" s="20" t="s">
        <v>515</v>
      </c>
      <c r="C270" s="89">
        <v>60.64</v>
      </c>
      <c r="D270" s="2">
        <f t="shared" si="144"/>
        <v>454.8</v>
      </c>
      <c r="E270" s="42">
        <v>600</v>
      </c>
      <c r="F270" s="3"/>
      <c r="G270" s="24">
        <f>D270</f>
        <v>454.8</v>
      </c>
      <c r="H270" s="57">
        <f>D270*2.8*Q270+E270+F270</f>
        <v>1873.44</v>
      </c>
      <c r="I270" s="57">
        <f t="shared" si="146"/>
        <v>1827.96</v>
      </c>
      <c r="J270" s="57">
        <f t="shared" si="147"/>
        <v>1782.48</v>
      </c>
      <c r="K270" s="57">
        <f t="shared" si="145"/>
        <v>1737</v>
      </c>
      <c r="L270" s="57">
        <f t="shared" si="148"/>
        <v>1691.52</v>
      </c>
      <c r="M270" s="57"/>
      <c r="N270" s="57"/>
      <c r="O270" s="15">
        <f>D270*1.99*Q270+E270+F270</f>
        <v>1505.0520000000001</v>
      </c>
      <c r="P270" s="90">
        <f t="shared" si="149"/>
        <v>1827.96</v>
      </c>
      <c r="Q270" s="11">
        <v>1</v>
      </c>
      <c r="R270" s="40">
        <v>0</v>
      </c>
    </row>
    <row r="271" spans="1:18">
      <c r="A271" s="20" t="s">
        <v>516</v>
      </c>
      <c r="B271" s="20" t="s">
        <v>516</v>
      </c>
      <c r="C271" s="18">
        <v>9.27</v>
      </c>
      <c r="D271" s="41">
        <f t="shared" si="144"/>
        <v>69.524999999999991</v>
      </c>
      <c r="E271" s="42">
        <v>120</v>
      </c>
      <c r="F271" s="42"/>
      <c r="G271" s="43">
        <f>D271</f>
        <v>69.524999999999991</v>
      </c>
      <c r="H271" s="57">
        <f>D271*2.77*Q271+E271+F271</f>
        <v>312.58425</v>
      </c>
      <c r="I271" s="57">
        <f t="shared" si="146"/>
        <v>307.71749999999997</v>
      </c>
      <c r="J271" s="57">
        <f t="shared" si="147"/>
        <v>300.76499999999999</v>
      </c>
      <c r="K271" s="57">
        <f t="shared" si="145"/>
        <v>293.8125</v>
      </c>
      <c r="L271" s="57">
        <f t="shared" si="148"/>
        <v>286.86</v>
      </c>
      <c r="M271" s="57"/>
      <c r="N271" s="57"/>
      <c r="O271" s="15">
        <f>D271*2*Q271+E271+F271</f>
        <v>259.04999999999995</v>
      </c>
      <c r="P271" s="90">
        <f t="shared" si="149"/>
        <v>307.71749999999997</v>
      </c>
      <c r="Q271" s="9">
        <v>1</v>
      </c>
      <c r="R271" s="10">
        <v>0</v>
      </c>
    </row>
    <row r="272" spans="1:18">
      <c r="A272" s="20" t="s">
        <v>517</v>
      </c>
      <c r="B272" s="20" t="s">
        <v>517</v>
      </c>
      <c r="C272" s="13">
        <v>15.75</v>
      </c>
      <c r="D272" s="41">
        <f t="shared" si="144"/>
        <v>118.125</v>
      </c>
      <c r="E272" s="42">
        <v>120</v>
      </c>
      <c r="F272" s="42"/>
      <c r="G272" s="43">
        <f>D272</f>
        <v>118.125</v>
      </c>
      <c r="H272" s="57">
        <f>D272*2.77*Q272+E272+F272</f>
        <v>447.20625000000001</v>
      </c>
      <c r="I272" s="57">
        <f t="shared" si="146"/>
        <v>438.9375</v>
      </c>
      <c r="J272" s="57">
        <f t="shared" si="147"/>
        <v>427.125</v>
      </c>
      <c r="K272" s="57">
        <f t="shared" si="145"/>
        <v>415.3125</v>
      </c>
      <c r="L272" s="57">
        <f t="shared" si="148"/>
        <v>403.5</v>
      </c>
      <c r="M272" s="57"/>
      <c r="N272" s="57"/>
      <c r="O272" s="15">
        <f>D272*2*Q272+E272+F272</f>
        <v>356.25</v>
      </c>
      <c r="P272" s="90">
        <f t="shared" si="149"/>
        <v>438.9375</v>
      </c>
      <c r="Q272" s="9">
        <v>1</v>
      </c>
      <c r="R272" s="10">
        <v>0</v>
      </c>
    </row>
    <row r="273" spans="1:18">
      <c r="A273" s="20" t="s">
        <v>518</v>
      </c>
      <c r="B273" s="20" t="s">
        <v>519</v>
      </c>
      <c r="C273" s="13">
        <v>29.59</v>
      </c>
      <c r="D273" s="41">
        <f t="shared" si="144"/>
        <v>221.92500000000001</v>
      </c>
      <c r="E273" s="42">
        <v>160</v>
      </c>
      <c r="F273" s="42"/>
      <c r="G273" s="43">
        <f>SUM(D273:F273)</f>
        <v>381.92500000000001</v>
      </c>
      <c r="H273" s="57">
        <f>D273*2.77*Q273+E273+F273</f>
        <v>774.73225000000002</v>
      </c>
      <c r="I273" s="57">
        <f t="shared" si="146"/>
        <v>759.1975000000001</v>
      </c>
      <c r="J273" s="57">
        <f>D273*2.6*Q273+E273+F273</f>
        <v>737.005</v>
      </c>
      <c r="K273" s="57">
        <f t="shared" si="145"/>
        <v>714.8125</v>
      </c>
      <c r="L273" s="57">
        <f t="shared" si="148"/>
        <v>692.62</v>
      </c>
      <c r="M273" s="57"/>
      <c r="N273" s="57"/>
      <c r="O273" s="15">
        <f>D273*2*Q273+E273+F273</f>
        <v>603.85</v>
      </c>
      <c r="P273" s="90">
        <f t="shared" si="149"/>
        <v>759.1975000000001</v>
      </c>
      <c r="Q273" s="9">
        <v>1</v>
      </c>
      <c r="R273" s="10">
        <v>0</v>
      </c>
    </row>
    <row r="274" spans="1:18">
      <c r="A274" s="20" t="s">
        <v>520</v>
      </c>
      <c r="B274" s="20" t="s">
        <v>521</v>
      </c>
      <c r="C274" s="13">
        <v>53.49</v>
      </c>
      <c r="D274" s="41">
        <f t="shared" si="144"/>
        <v>401.17500000000001</v>
      </c>
      <c r="E274" s="42">
        <v>320</v>
      </c>
      <c r="F274" s="42"/>
      <c r="G274" s="43">
        <f>SUM(D274:F274)</f>
        <v>721.17499999999995</v>
      </c>
      <c r="H274" s="57">
        <f>D274*2.8*Q274+E274+F274</f>
        <v>1443.29</v>
      </c>
      <c r="I274" s="57">
        <f t="shared" si="146"/>
        <v>1403.1725000000001</v>
      </c>
      <c r="J274" s="57">
        <f>D274*2.6*Q274+E274+F274</f>
        <v>1363.0550000000001</v>
      </c>
      <c r="K274" s="57">
        <f t="shared" si="145"/>
        <v>1322.9375</v>
      </c>
      <c r="L274" s="57">
        <f t="shared" si="148"/>
        <v>1282.82</v>
      </c>
      <c r="M274" s="57"/>
      <c r="N274" s="57"/>
      <c r="O274" s="15">
        <f>D274*2*Q274+E274+F274</f>
        <v>1122.3499999999999</v>
      </c>
      <c r="P274" s="90">
        <f t="shared" si="149"/>
        <v>1403.1725000000001</v>
      </c>
      <c r="Q274" s="9">
        <v>1</v>
      </c>
      <c r="R274" s="10">
        <v>0</v>
      </c>
    </row>
    <row r="275" spans="1:18">
      <c r="A275" s="20" t="s">
        <v>522</v>
      </c>
      <c r="B275" s="20" t="s">
        <v>523</v>
      </c>
      <c r="C275" s="13">
        <v>50.49</v>
      </c>
      <c r="D275" s="41">
        <f t="shared" si="144"/>
        <v>378.67500000000001</v>
      </c>
      <c r="E275" s="42">
        <v>400</v>
      </c>
      <c r="F275" s="42"/>
      <c r="G275" s="43">
        <f>SUM(D275:F275)</f>
        <v>778.67499999999995</v>
      </c>
      <c r="H275" s="57">
        <f>D275*2.8*Q275+E275+F275</f>
        <v>1460.29</v>
      </c>
      <c r="I275" s="57">
        <f t="shared" si="146"/>
        <v>1422.4225000000001</v>
      </c>
      <c r="J275" s="57">
        <f>D275*2.6*Q275+E275+F275</f>
        <v>1384.5550000000001</v>
      </c>
      <c r="K275" s="57">
        <f t="shared" si="145"/>
        <v>1346.6875</v>
      </c>
      <c r="L275" s="57">
        <f t="shared" si="148"/>
        <v>1308.8200000000002</v>
      </c>
      <c r="M275" s="57"/>
      <c r="N275" s="57"/>
      <c r="O275" s="15">
        <f>D275*1.99*Q275+E275+F275</f>
        <v>1153.5632500000002</v>
      </c>
      <c r="P275" s="90">
        <f t="shared" si="149"/>
        <v>1422.4225000000001</v>
      </c>
      <c r="Q275" s="9">
        <v>1</v>
      </c>
      <c r="R275" s="10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R9"/>
  <sheetViews>
    <sheetView workbookViewId="0">
      <selection activeCell="I23" sqref="I23"/>
    </sheetView>
  </sheetViews>
  <sheetFormatPr defaultRowHeight="12.75"/>
  <cols>
    <col min="1" max="1" width="19.42578125" customWidth="1"/>
    <col min="2" max="2" width="21.140625" customWidth="1"/>
  </cols>
  <sheetData>
    <row r="4" spans="1:18" s="60" customFormat="1" ht="11.25">
      <c r="A4" s="20" t="s">
        <v>408</v>
      </c>
      <c r="B4" s="20" t="s">
        <v>409</v>
      </c>
      <c r="C4" s="72">
        <v>8.6999999999999993</v>
      </c>
      <c r="D4" s="1">
        <f t="shared" ref="D4:D9" si="0">(C4*7.5)</f>
        <v>65.25</v>
      </c>
      <c r="E4" s="80">
        <f>D4*0.3</f>
        <v>19.574999999999999</v>
      </c>
      <c r="F4" s="81">
        <f t="shared" ref="F4:F9" si="1">D4/100*5</f>
        <v>3.2624999999999997</v>
      </c>
      <c r="G4" s="28">
        <f t="shared" ref="G4:G9" si="2">D4</f>
        <v>65.25</v>
      </c>
      <c r="H4" s="28">
        <f t="shared" ref="H4:H5" si="3">G4*2.5+E4*Q4</f>
        <v>182.7</v>
      </c>
      <c r="I4" s="28">
        <f t="shared" ref="I4:I5" si="4">G4*2.25+E4*Q4</f>
        <v>166.38749999999999</v>
      </c>
      <c r="J4" s="28">
        <f t="shared" ref="J4:J5" si="5">G4*2+E4*Q4</f>
        <v>150.07499999999999</v>
      </c>
      <c r="K4" s="28">
        <f t="shared" ref="K4:K5" si="6">G4*1.9+E4*Q4</f>
        <v>143.54999999999998</v>
      </c>
      <c r="L4" s="28">
        <f t="shared" ref="L4:L5" si="7">G4*1.8+E4*Q4</f>
        <v>137.02500000000001</v>
      </c>
      <c r="M4" s="28">
        <f t="shared" ref="M4:M5" si="8">G4*1.65+E4*Q4</f>
        <v>127.2375</v>
      </c>
      <c r="N4" s="82"/>
      <c r="O4" s="75">
        <f t="shared" ref="O4:O5" si="9">G4*1.6+E4</f>
        <v>123.97500000000001</v>
      </c>
      <c r="P4" s="29">
        <f t="shared" ref="P4:P9" si="10">J4</f>
        <v>150.07499999999999</v>
      </c>
      <c r="Q4" s="64">
        <v>1</v>
      </c>
      <c r="R4" s="77">
        <v>0</v>
      </c>
    </row>
    <row r="5" spans="1:18" s="60" customFormat="1" ht="11.25">
      <c r="A5" s="20" t="s">
        <v>410</v>
      </c>
      <c r="B5" s="20" t="s">
        <v>411</v>
      </c>
      <c r="C5" s="72">
        <v>11</v>
      </c>
      <c r="D5" s="1">
        <f t="shared" si="0"/>
        <v>82.5</v>
      </c>
      <c r="E5" s="80">
        <f>D5*0.4</f>
        <v>33</v>
      </c>
      <c r="F5" s="81">
        <f t="shared" si="1"/>
        <v>4.125</v>
      </c>
      <c r="G5" s="28">
        <f t="shared" si="2"/>
        <v>82.5</v>
      </c>
      <c r="H5" s="28">
        <f t="shared" si="3"/>
        <v>239.25</v>
      </c>
      <c r="I5" s="28">
        <f t="shared" si="4"/>
        <v>218.625</v>
      </c>
      <c r="J5" s="28">
        <f t="shared" si="5"/>
        <v>198</v>
      </c>
      <c r="K5" s="28">
        <f t="shared" si="6"/>
        <v>189.75</v>
      </c>
      <c r="L5" s="28">
        <f t="shared" si="7"/>
        <v>181.5</v>
      </c>
      <c r="M5" s="28">
        <f t="shared" si="8"/>
        <v>169.125</v>
      </c>
      <c r="N5" s="82"/>
      <c r="O5" s="75">
        <f t="shared" si="9"/>
        <v>165</v>
      </c>
      <c r="P5" s="29">
        <f t="shared" si="10"/>
        <v>198</v>
      </c>
      <c r="Q5" s="64">
        <v>1</v>
      </c>
      <c r="R5" s="77">
        <v>0</v>
      </c>
    </row>
    <row r="6" spans="1:18" s="60" customFormat="1" ht="11.25">
      <c r="A6" s="20" t="s">
        <v>420</v>
      </c>
      <c r="B6" s="20" t="s">
        <v>421</v>
      </c>
      <c r="C6" s="72">
        <v>31</v>
      </c>
      <c r="D6" s="1">
        <f t="shared" si="0"/>
        <v>232.5</v>
      </c>
      <c r="E6" s="80">
        <f>D6*2</f>
        <v>465</v>
      </c>
      <c r="F6" s="81">
        <f t="shared" si="1"/>
        <v>11.625</v>
      </c>
      <c r="G6" s="28">
        <f t="shared" si="2"/>
        <v>232.5</v>
      </c>
      <c r="H6" s="28">
        <f>G6*2.5+E6*Q6</f>
        <v>1046.25</v>
      </c>
      <c r="I6" s="28">
        <f>G6*2.25+E6*Q6</f>
        <v>988.125</v>
      </c>
      <c r="J6" s="28">
        <f>G6*2+E6*Q6</f>
        <v>930</v>
      </c>
      <c r="K6" s="28">
        <f>G6*1.9+E6*Q6</f>
        <v>906.75</v>
      </c>
      <c r="L6" s="28">
        <f>G6*1.8+E6*Q6</f>
        <v>883.5</v>
      </c>
      <c r="M6" s="28">
        <f>G6*1.65+E6*Q6</f>
        <v>848.625</v>
      </c>
      <c r="N6" s="82"/>
      <c r="O6" s="75">
        <f>G6*1.6+E6</f>
        <v>837</v>
      </c>
      <c r="P6" s="29">
        <f t="shared" si="10"/>
        <v>930</v>
      </c>
      <c r="Q6" s="64">
        <v>1</v>
      </c>
      <c r="R6" s="77">
        <v>0</v>
      </c>
    </row>
    <row r="7" spans="1:18" s="60" customFormat="1" ht="11.25">
      <c r="A7" s="20" t="s">
        <v>414</v>
      </c>
      <c r="B7" s="20" t="s">
        <v>415</v>
      </c>
      <c r="C7" s="72">
        <v>24</v>
      </c>
      <c r="D7" s="1">
        <f t="shared" si="0"/>
        <v>180</v>
      </c>
      <c r="E7" s="80">
        <f>D7*0.6</f>
        <v>108</v>
      </c>
      <c r="F7" s="81">
        <f t="shared" si="1"/>
        <v>9</v>
      </c>
      <c r="G7" s="28">
        <f t="shared" si="2"/>
        <v>180</v>
      </c>
      <c r="H7" s="28">
        <f t="shared" ref="H7:H8" si="11">G7*2.5+E7*Q7</f>
        <v>558</v>
      </c>
      <c r="I7" s="28">
        <f t="shared" ref="I7:I8" si="12">G7*2.25+E7*Q7</f>
        <v>513</v>
      </c>
      <c r="J7" s="28">
        <f t="shared" ref="J7:J8" si="13">G7*2+E7*Q7</f>
        <v>468</v>
      </c>
      <c r="K7" s="28">
        <f t="shared" ref="K7:K8" si="14">G7*1.9+E7*Q7</f>
        <v>450</v>
      </c>
      <c r="L7" s="28">
        <f t="shared" ref="L7:L8" si="15">G7*1.8+E7*Q7</f>
        <v>432</v>
      </c>
      <c r="M7" s="28">
        <f t="shared" ref="M7:M8" si="16">G7*1.65+E7*Q7</f>
        <v>405</v>
      </c>
      <c r="N7" s="82"/>
      <c r="O7" s="75">
        <f t="shared" ref="O7:O8" si="17">G7*1.6+E7</f>
        <v>396</v>
      </c>
      <c r="P7" s="29">
        <f t="shared" si="10"/>
        <v>468</v>
      </c>
      <c r="Q7" s="64">
        <v>1</v>
      </c>
      <c r="R7" s="77">
        <v>0</v>
      </c>
    </row>
    <row r="8" spans="1:18" s="60" customFormat="1" ht="11.25">
      <c r="A8" s="20" t="s">
        <v>402</v>
      </c>
      <c r="B8" s="20" t="s">
        <v>403</v>
      </c>
      <c r="C8" s="72">
        <v>12</v>
      </c>
      <c r="D8" s="1">
        <f t="shared" si="0"/>
        <v>90</v>
      </c>
      <c r="E8" s="80">
        <f>D8*0.45</f>
        <v>40.5</v>
      </c>
      <c r="F8" s="81">
        <f t="shared" si="1"/>
        <v>4.5</v>
      </c>
      <c r="G8" s="28">
        <f t="shared" si="2"/>
        <v>90</v>
      </c>
      <c r="H8" s="28">
        <f t="shared" si="11"/>
        <v>265.5</v>
      </c>
      <c r="I8" s="28">
        <f t="shared" si="12"/>
        <v>243</v>
      </c>
      <c r="J8" s="28">
        <f t="shared" si="13"/>
        <v>220.5</v>
      </c>
      <c r="K8" s="28">
        <f t="shared" si="14"/>
        <v>211.5</v>
      </c>
      <c r="L8" s="28">
        <f t="shared" si="15"/>
        <v>202.5</v>
      </c>
      <c r="M8" s="28">
        <f t="shared" si="16"/>
        <v>189</v>
      </c>
      <c r="N8" s="82"/>
      <c r="O8" s="75">
        <f t="shared" si="17"/>
        <v>184.5</v>
      </c>
      <c r="P8" s="29">
        <f t="shared" si="10"/>
        <v>220.5</v>
      </c>
      <c r="Q8" s="64">
        <v>1</v>
      </c>
      <c r="R8" s="77">
        <v>0</v>
      </c>
    </row>
    <row r="9" spans="1:18">
      <c r="A9" s="20" t="s">
        <v>406</v>
      </c>
      <c r="B9" s="20" t="s">
        <v>407</v>
      </c>
      <c r="C9" s="72">
        <v>30.5</v>
      </c>
      <c r="D9" s="1">
        <f t="shared" si="0"/>
        <v>228.75</v>
      </c>
      <c r="E9" s="80">
        <f>D9*2</f>
        <v>457.5</v>
      </c>
      <c r="F9" s="81">
        <f t="shared" si="1"/>
        <v>11.4375</v>
      </c>
      <c r="G9" s="28">
        <f t="shared" si="2"/>
        <v>228.75</v>
      </c>
      <c r="H9" s="28">
        <f>G9*2.5+E9*Q9</f>
        <v>1029.375</v>
      </c>
      <c r="I9" s="28">
        <f>G9*2.25+E9*Q9</f>
        <v>972.1875</v>
      </c>
      <c r="J9" s="28">
        <f>G9*2+E9*Q9</f>
        <v>915</v>
      </c>
      <c r="K9" s="28">
        <f>G9*1.9+E9*Q9</f>
        <v>892.125</v>
      </c>
      <c r="L9" s="28">
        <f>G9*1.8+E9*Q9</f>
        <v>869.25</v>
      </c>
      <c r="M9" s="28">
        <f>G9*1.65+E9*Q9</f>
        <v>834.9375</v>
      </c>
      <c r="N9" s="82"/>
      <c r="O9" s="75">
        <f>G9*1.6+E9</f>
        <v>823.5</v>
      </c>
      <c r="P9" s="29">
        <f t="shared" si="10"/>
        <v>915</v>
      </c>
      <c r="Q9" s="64">
        <v>1</v>
      </c>
      <c r="R9" s="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Lige</vt:lpstr>
      <vt:lpstr>Skæve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Maria Rasmussen</cp:lastModifiedBy>
  <dcterms:created xsi:type="dcterms:W3CDTF">2022-03-11T14:38:46Z</dcterms:created>
  <dcterms:modified xsi:type="dcterms:W3CDTF">2022-04-04T11:44:46Z</dcterms:modified>
</cp:coreProperties>
</file>