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.kamal\Desktop\"/>
    </mc:Choice>
  </mc:AlternateContent>
  <bookViews>
    <workbookView xWindow="2790" yWindow="0" windowWidth="14070" windowHeight="8280"/>
  </bookViews>
  <sheets>
    <sheet name="INVERSE KINEMATICS " sheetId="8" r:id="rId1"/>
    <sheet name="FORWARD KINEMATICS" sheetId="5" r:id="rId2"/>
  </sheets>
  <definedNames>
    <definedName name="BASE_HEIGHT">'INVERSE KINEMATICS '!$B$5</definedName>
    <definedName name="DEGREESSPN" localSheetId="1">'FORWARD KINEMATICS'!#REF!</definedName>
    <definedName name="DEGREESSPN" localSheetId="0">'INVERSE KINEMATICS '!#REF!</definedName>
    <definedName name="DEGREESSPN">#REF!</definedName>
    <definedName name="HUMERUS">'INVERSE KINEMATICS '!$B$7</definedName>
    <definedName name="INPUTDEGREES" localSheetId="1">'FORWARD KINEMATICS'!#REF!</definedName>
    <definedName name="INPUTDEGREES" localSheetId="0">'INVERSE KINEMATICS '!#REF!</definedName>
    <definedName name="INPUTDEGREES">#REF!</definedName>
    <definedName name="MAXDEGREES" localSheetId="1">'FORWARD KINEMATICS'!#REF!</definedName>
    <definedName name="MAXDEGREES" localSheetId="0">'INVERSE KINEMATICS '!#REF!</definedName>
    <definedName name="MAXDEGREES">#REF!</definedName>
    <definedName name="MAXPULSE" localSheetId="1">'FORWARD KINEMATICS'!#REF!</definedName>
    <definedName name="MAXPULSE" localSheetId="0">'INVERSE KINEMATICS '!#REF!</definedName>
    <definedName name="MAXPULSE">#REF!</definedName>
    <definedName name="MINDEGREES" localSheetId="1">'FORWARD KINEMATICS'!#REF!</definedName>
    <definedName name="MINDEGREES" localSheetId="0">'INVERSE KINEMATICS '!#REF!</definedName>
    <definedName name="MINDEGREES">#REF!</definedName>
    <definedName name="MINIMUMDEG" localSheetId="1">'FORWARD KINEMATICS'!#REF!</definedName>
    <definedName name="MINIMUMDEG" localSheetId="0">'INVERSE KINEMATICS '!#REF!</definedName>
    <definedName name="MINIMUMDEG">#REF!</definedName>
    <definedName name="MINPULSE" localSheetId="1">'FORWARD KINEMATICS'!#REF!</definedName>
    <definedName name="MINPULSE" localSheetId="0">'INVERSE KINEMATICS '!#REF!</definedName>
    <definedName name="MINPULSE">#REF!</definedName>
    <definedName name="PULSESPN" localSheetId="1">'FORWARD KINEMATICS'!#REF!</definedName>
    <definedName name="PULSESPN" localSheetId="0">'INVERSE KINEMATICS '!#REF!</definedName>
    <definedName name="PULSESPN">#REF!</definedName>
    <definedName name="RATIO" localSheetId="1">'FORWARD KINEMATICS'!#REF!</definedName>
    <definedName name="RATIO" localSheetId="0">'INVERSE KINEMATICS '!#REF!</definedName>
    <definedName name="RATIO">#REF!</definedName>
  </definedNames>
  <calcPr calcId="152511"/>
</workbook>
</file>

<file path=xl/calcChain.xml><?xml version="1.0" encoding="utf-8"?>
<calcChain xmlns="http://schemas.openxmlformats.org/spreadsheetml/2006/main">
  <c r="C7" i="5" l="1"/>
  <c r="F19" i="5"/>
  <c r="F6" i="5"/>
  <c r="D7" i="5"/>
  <c r="F8" i="5" s="1"/>
  <c r="C9" i="5"/>
  <c r="C11" i="5"/>
  <c r="G19" i="5"/>
  <c r="F5" i="8"/>
  <c r="F18" i="8" s="1"/>
  <c r="J7" i="8"/>
  <c r="J9" i="8" s="1"/>
  <c r="K7" i="8"/>
  <c r="K9" i="8" s="1"/>
  <c r="G18" i="8"/>
  <c r="I14" i="8" l="1"/>
  <c r="I18" i="8" s="1"/>
  <c r="J18" i="8" s="1"/>
  <c r="B8" i="8" s="1"/>
  <c r="E9" i="5"/>
  <c r="G10" i="5" s="1"/>
  <c r="D11" i="5"/>
  <c r="F12" i="5" s="1"/>
  <c r="E11" i="5"/>
  <c r="G12" i="5" s="1"/>
  <c r="F20" i="5"/>
  <c r="I15" i="8"/>
  <c r="D9" i="5"/>
  <c r="F10" i="5" s="1"/>
  <c r="F21" i="5" s="1"/>
  <c r="E7" i="5"/>
  <c r="G8" i="5" s="1"/>
  <c r="K14" i="8" l="1"/>
  <c r="I16" i="8"/>
  <c r="J16" i="8" s="1"/>
  <c r="G21" i="5"/>
  <c r="G14" i="5"/>
  <c r="K6" i="5" s="1"/>
  <c r="K8" i="5" s="1"/>
  <c r="G20" i="5"/>
  <c r="C8" i="8"/>
  <c r="F14" i="5"/>
  <c r="J6" i="5" s="1"/>
  <c r="J8" i="5" s="1"/>
  <c r="G22" i="5"/>
  <c r="J15" i="8"/>
  <c r="F22" i="5"/>
  <c r="I17" i="8" l="1"/>
  <c r="J17" i="8" s="1"/>
  <c r="B6" i="8" s="1"/>
  <c r="C6" i="8" s="1"/>
  <c r="D8" i="8" s="1"/>
  <c r="F9" i="8" s="1"/>
  <c r="I15" i="5"/>
  <c r="I16" i="5"/>
  <c r="B10" i="8" l="1"/>
  <c r="C10" i="8" s="1"/>
  <c r="D10" i="8" s="1"/>
  <c r="F11" i="8" s="1"/>
  <c r="D6" i="8"/>
  <c r="F7" i="8" s="1"/>
  <c r="F20" i="8" s="1"/>
  <c r="E8" i="8"/>
  <c r="G9" i="8" s="1"/>
  <c r="E6" i="8"/>
  <c r="G7" i="8" s="1"/>
  <c r="G19" i="8" s="1"/>
  <c r="L17" i="5"/>
  <c r="I17" i="5"/>
  <c r="I18" i="5" s="1"/>
  <c r="L18" i="5" s="1"/>
  <c r="I19" i="5"/>
  <c r="L19" i="5" s="1"/>
  <c r="L16" i="5"/>
  <c r="G20" i="8" l="1"/>
  <c r="F19" i="8"/>
  <c r="F21" i="8"/>
  <c r="E10" i="8"/>
  <c r="G11" i="8" s="1"/>
  <c r="G21" i="8" s="1"/>
  <c r="F13" i="8"/>
  <c r="G13" i="8" l="1"/>
</calcChain>
</file>

<file path=xl/comments1.xml><?xml version="1.0" encoding="utf-8"?>
<comments xmlns="http://schemas.openxmlformats.org/spreadsheetml/2006/main">
  <authors>
    <author>MKeesling</author>
  </authors>
  <commentList>
    <comment ref="A2" authorId="0" shapeId="0">
      <text>
        <r>
          <rPr>
            <b/>
            <sz val="8"/>
            <color indexed="81"/>
            <rFont val="Tahoma"/>
          </rPr>
          <t>This side is a sort of check for the Inverse kinematics side.</t>
        </r>
      </text>
    </comment>
    <comment ref="H2" authorId="0" shapeId="0">
      <text>
        <r>
          <rPr>
            <b/>
            <sz val="8"/>
            <color indexed="81"/>
            <rFont val="Tahoma"/>
          </rPr>
          <t xml:space="preserve">This half is the inverse kinematics side.
</t>
        </r>
      </text>
    </comment>
    <comment ref="B5" authorId="0" shapeId="0">
      <text>
        <r>
          <rPr>
            <b/>
            <sz val="8"/>
            <color indexed="81"/>
            <rFont val="Tahoma"/>
          </rPr>
          <t xml:space="preserve">These are joint angles as calculed, before going into the forward kinematics for cross referencing.
The joint lengths, BASE, HUMEROUS,ULNA,HAND, reflect the mechanics of the L6 arm.
</t>
        </r>
      </text>
    </comment>
    <comment ref="C5" authorId="0" shapeId="0">
      <text>
        <r>
          <rPr>
            <b/>
            <sz val="8"/>
            <color indexed="81"/>
            <rFont val="Tahoma"/>
          </rPr>
          <t>joint angles expressed in radians</t>
        </r>
      </text>
    </comment>
    <comment ref="E5" authorId="0" shapeId="0">
      <text>
        <r>
          <rPr>
            <b/>
            <sz val="8"/>
            <color indexed="81"/>
            <rFont val="Tahoma"/>
          </rPr>
          <t>sines and cosines of angles.</t>
        </r>
      </text>
    </comment>
    <comment ref="I5" authorId="0" shapeId="0">
      <text>
        <r>
          <rPr>
            <b/>
            <sz val="8"/>
            <color indexed="81"/>
            <rFont val="Tahoma"/>
          </rPr>
          <t>Enter angle of the hand to the ground here.</t>
        </r>
      </text>
    </comment>
    <comment ref="J5" authorId="0" shapeId="0">
      <text>
        <r>
          <rPr>
            <b/>
            <sz val="8"/>
            <color indexed="81"/>
            <rFont val="Tahoma"/>
          </rPr>
          <t>Enter height of tip above ground here</t>
        </r>
      </text>
    </comment>
    <comment ref="K5" authorId="0" shapeId="0">
      <text>
        <r>
          <rPr>
            <b/>
            <sz val="8"/>
            <color indexed="81"/>
            <rFont val="Tahoma"/>
          </rPr>
          <t>Enter radius from base here.</t>
        </r>
      </text>
    </comment>
    <comment ref="K7" authorId="0" shapeId="0">
      <text>
        <r>
          <rPr>
            <b/>
            <sz val="8"/>
            <color indexed="81"/>
            <rFont val="Tahoma"/>
          </rPr>
          <t>These are offsets for the base, and for the tip, with respect to the wrist, after rotation</t>
        </r>
      </text>
    </comment>
    <comment ref="J9" authorId="0" shapeId="0">
      <text>
        <r>
          <rPr>
            <b/>
            <sz val="8"/>
            <color indexed="81"/>
            <rFont val="Tahoma"/>
          </rPr>
          <t>The location of the wrist.</t>
        </r>
      </text>
    </comment>
    <comment ref="F13" authorId="0" shapeId="0">
      <text>
        <r>
          <rPr>
            <b/>
            <sz val="8"/>
            <color indexed="81"/>
            <rFont val="Tahoma"/>
          </rPr>
          <t>The results of the forward kinematics calculations.</t>
        </r>
      </text>
    </comment>
    <comment ref="I14" authorId="0" shapeId="0">
      <text>
        <r>
          <rPr>
            <b/>
            <sz val="8"/>
            <color indexed="81"/>
            <rFont val="Tahoma"/>
          </rPr>
          <t>This is the length of a line between the shoulder and the wrist. If it is longer than the length of the humerus and ulna, then there is no solution.</t>
        </r>
      </text>
    </comment>
    <comment ref="J14" authorId="0" shapeId="0">
      <text>
        <r>
          <rPr>
            <b/>
            <sz val="8"/>
            <color indexed="81"/>
            <rFont val="Tahoma"/>
          </rPr>
          <t>angles in degrees</t>
        </r>
      </text>
    </comment>
    <comment ref="K14" authorId="0" shapeId="0">
      <text>
        <r>
          <rPr>
            <b/>
            <sz val="8"/>
            <color indexed="81"/>
            <rFont val="Tahoma"/>
          </rPr>
          <t>solution warning</t>
        </r>
      </text>
    </comment>
    <comment ref="I15" authorId="0" shapeId="0">
      <text>
        <r>
          <rPr>
            <b/>
            <sz val="8"/>
            <color indexed="81"/>
            <rFont val="Tahoma"/>
          </rPr>
          <t>This is the angle of the line S&gt;W with respect to ground, expressed in radians.</t>
        </r>
      </text>
    </comment>
    <comment ref="I16" authorId="0" shapeId="0">
      <text>
        <r>
          <rPr>
            <b/>
            <sz val="8"/>
            <color indexed="81"/>
            <rFont val="Tahoma"/>
          </rPr>
          <t>This is the angle of the line S&gt;W with respect to the humerus, expressed in radians</t>
        </r>
      </text>
    </comment>
    <comment ref="G17" authorId="0" shapeId="0">
      <text>
        <r>
          <rPr>
            <b/>
            <sz val="8"/>
            <color indexed="81"/>
            <rFont val="Tahoma"/>
          </rPr>
          <t>X_Y coordinates of various joints.</t>
        </r>
      </text>
    </comment>
    <comment ref="I17" authorId="0" shapeId="0">
      <text>
        <r>
          <rPr>
            <b/>
            <sz val="8"/>
            <color indexed="81"/>
            <rFont val="Tahoma"/>
          </rPr>
          <t>This is the required shoulder angle, expressed in radians.</t>
        </r>
      </text>
    </comment>
    <comment ref="I18" authorId="0" shapeId="0">
      <text>
        <r>
          <rPr>
            <b/>
            <sz val="8"/>
            <color indexed="81"/>
            <rFont val="Tahoma"/>
          </rPr>
          <t>This is the required elbow angle, expressed in radians.</t>
        </r>
      </text>
    </comment>
  </commentList>
</comments>
</file>

<file path=xl/sharedStrings.xml><?xml version="1.0" encoding="utf-8"?>
<sst xmlns="http://schemas.openxmlformats.org/spreadsheetml/2006/main" count="79" uniqueCount="52">
  <si>
    <t>base height</t>
  </si>
  <si>
    <t>shoulder</t>
  </si>
  <si>
    <t>arm</t>
  </si>
  <si>
    <t>elbow</t>
  </si>
  <si>
    <t>wrist</t>
  </si>
  <si>
    <t>tip</t>
  </si>
  <si>
    <t>sin</t>
  </si>
  <si>
    <t>cos</t>
  </si>
  <si>
    <t>height</t>
  </si>
  <si>
    <t>depth</t>
  </si>
  <si>
    <t>rad</t>
  </si>
  <si>
    <t>base</t>
  </si>
  <si>
    <t>B</t>
  </si>
  <si>
    <t>q1</t>
  </si>
  <si>
    <t>q2</t>
  </si>
  <si>
    <t>shldr</t>
  </si>
  <si>
    <t>Y</t>
  </si>
  <si>
    <t>X</t>
  </si>
  <si>
    <t>ENTER VALUE IN YELLOW</t>
  </si>
  <si>
    <t>CALCULATED VALUES</t>
  </si>
  <si>
    <t>FORWARD KINEMATICS</t>
  </si>
  <si>
    <t>INVERSE KINEMATICS</t>
  </si>
  <si>
    <t>A1</t>
  </si>
  <si>
    <t>A2</t>
  </si>
  <si>
    <t>THIS PAGE SHOWS HOW TO DERRIVE X-Y COORDINATES FROM A SET OF JOINT ROTATIONS</t>
  </si>
  <si>
    <t>THIS PAGE DETERMINES JOINT ROTATIONS FOR A GIVEN SET OF X-Y COORDINATES, AND ORIENTATION OF GRIPPER TO GROUND</t>
  </si>
  <si>
    <t>S&gt;W</t>
  </si>
  <si>
    <t>The really interesting page is the inverse kinematics page, where everything is laid out and commented</t>
  </si>
  <si>
    <t>SOLUTIONS</t>
  </si>
  <si>
    <t>CONSTANTS</t>
  </si>
  <si>
    <t>Base Height</t>
  </si>
  <si>
    <t>Shoulder Angle</t>
  </si>
  <si>
    <t>Elbow Angle</t>
  </si>
  <si>
    <t>Wrist Angle</t>
  </si>
  <si>
    <t>Gripper</t>
  </si>
  <si>
    <t>Hand Length</t>
  </si>
  <si>
    <t>Upper Arm Length</t>
  </si>
  <si>
    <t>Lower Arm Length</t>
  </si>
  <si>
    <t>Gripper Tip</t>
  </si>
  <si>
    <t>Sin(theta)</t>
  </si>
  <si>
    <t>Cos(theta)</t>
  </si>
  <si>
    <t>Rads</t>
  </si>
  <si>
    <t>Height</t>
  </si>
  <si>
    <t>Depth</t>
  </si>
  <si>
    <t>Angle</t>
  </si>
  <si>
    <t>Offsets</t>
  </si>
  <si>
    <t>Wrist</t>
  </si>
  <si>
    <t>Degrees</t>
  </si>
  <si>
    <t>Base</t>
  </si>
  <si>
    <t>Shoulder</t>
  </si>
  <si>
    <t>Elbow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</si>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</sst>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0"/>
      <name val="Arial"/>
    </font>
    <font>
      <b/>
      <sz val="8"/>
      <color indexed="81"/>
      <name val="Tahoma"/>
    </font>
    <font>
      <b/>
      <sz val="1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0" fontId="0" fillId="0" borderId="7" xfId="0" applyBorder="1"/>
    <xf numFmtId="0" fontId="0" fillId="0" borderId="0" xfId="0" applyBorder="1"/>
    <xf numFmtId="164" fontId="0" fillId="0" borderId="0" xfId="0" applyNumberFormat="1" applyBorder="1"/>
    <xf numFmtId="164" fontId="0" fillId="0" borderId="4" xfId="0" applyNumberFormat="1" applyBorder="1"/>
    <xf numFmtId="0" fontId="0" fillId="0" borderId="8" xfId="0" applyBorder="1"/>
    <xf numFmtId="164" fontId="0" fillId="0" borderId="8" xfId="0" applyNumberFormat="1" applyBorder="1"/>
    <xf numFmtId="164" fontId="0" fillId="0" borderId="6" xfId="0" applyNumberFormat="1" applyBorder="1"/>
    <xf numFmtId="0" fontId="0" fillId="2" borderId="9" xfId="0" applyFill="1" applyBorder="1"/>
    <xf numFmtId="0" fontId="0" fillId="0" borderId="0" xfId="0" applyFill="1"/>
    <xf numFmtId="0" fontId="0" fillId="2" borderId="10" xfId="0" applyFill="1" applyBorder="1"/>
    <xf numFmtId="0" fontId="0" fillId="3" borderId="10" xfId="0" applyFill="1" applyBorder="1"/>
    <xf numFmtId="164" fontId="0" fillId="2" borderId="10" xfId="0" applyNumberFormat="1" applyFill="1" applyBorder="1"/>
    <xf numFmtId="164" fontId="0" fillId="0" borderId="9" xfId="0" applyNumberFormat="1" applyBorder="1"/>
    <xf numFmtId="164" fontId="0" fillId="0" borderId="12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9" xfId="0" applyBorder="1"/>
    <xf numFmtId="2" fontId="0" fillId="4" borderId="10" xfId="0" applyNumberFormat="1" applyFill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2" fontId="0" fillId="4" borderId="11" xfId="0" applyNumberFormat="1" applyFill="1" applyBorder="1"/>
    <xf numFmtId="2" fontId="0" fillId="4" borderId="12" xfId="0" applyNumberFormat="1" applyFill="1" applyBorder="1"/>
    <xf numFmtId="2" fontId="0" fillId="0" borderId="2" xfId="0" applyNumberFormat="1" applyBorder="1"/>
    <xf numFmtId="2" fontId="0" fillId="2" borderId="11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3" xfId="0" applyNumberFormat="1" applyBorder="1"/>
    <xf numFmtId="2" fontId="0" fillId="0" borderId="1" xfId="0" applyNumberFormat="1" applyFill="1" applyBorder="1"/>
    <xf numFmtId="2" fontId="0" fillId="0" borderId="7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2" fontId="0" fillId="2" borderId="8" xfId="0" applyNumberFormat="1" applyFill="1" applyBorder="1"/>
    <xf numFmtId="2" fontId="0" fillId="3" borderId="15" xfId="0" applyNumberFormat="1" applyFill="1" applyBorder="1"/>
    <xf numFmtId="2" fontId="0" fillId="3" borderId="14" xfId="0" applyNumberFormat="1" applyFill="1" applyBorder="1"/>
    <xf numFmtId="2" fontId="0" fillId="4" borderId="13" xfId="0" applyNumberFormat="1" applyFill="1" applyBorder="1"/>
    <xf numFmtId="2" fontId="0" fillId="4" borderId="14" xfId="0" applyNumberFormat="1" applyFill="1" applyBorder="1"/>
    <xf numFmtId="165" fontId="0" fillId="3" borderId="13" xfId="0" applyNumberFormat="1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6" xfId="0" applyFill="1" applyBorder="1"/>
    <xf numFmtId="0" fontId="0" fillId="0" borderId="0" xfId="0" applyFill="1" applyBorder="1"/>
    <xf numFmtId="0" fontId="0" fillId="8" borderId="3" xfId="0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2" borderId="6" xfId="0" applyNumberFormat="1" applyFill="1" applyBorder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'INVERSE KINEMATICS '!#REF!</c:f>
              <c:numCache>
                <c:formatCode>General</c:formatCode>
                <c:ptCount val="5"/>
              </c:numCache>
            </c:numRef>
          </c:xVal>
          <c:yVal>
            <c:numRef>
              <c:f>'INVERSE KINEMATICS '!#REF!</c:f>
              <c:numCache>
                <c:formatCode>General</c:formatCode>
                <c:ptCount val="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23440"/>
        <c:axId val="409423832"/>
      </c:scatterChart>
      <c:valAx>
        <c:axId val="40942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9423832"/>
        <c:crosses val="autoZero"/>
        <c:crossBetween val="midCat"/>
      </c:valAx>
      <c:valAx>
        <c:axId val="409423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942344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'INVERSE KINEMATICS '!#REF!</c:f>
              <c:numCache>
                <c:formatCode>General</c:formatCode>
                <c:ptCount val="5"/>
              </c:numCache>
            </c:numRef>
          </c:xVal>
          <c:yVal>
            <c:numRef>
              <c:f>'INVERSE KINEMATICS '!#REF!</c:f>
              <c:numCache>
                <c:formatCode>General</c:formatCode>
                <c:ptCount val="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16136"/>
        <c:axId val="307716528"/>
      </c:scatterChart>
      <c:valAx>
        <c:axId val="307716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7716528"/>
        <c:crosses val="autoZero"/>
        <c:crossBetween val="midCat"/>
      </c:valAx>
      <c:valAx>
        <c:axId val="307716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77161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'INVERSE KINEMATICS '!#REF!</c:f>
              <c:numCache>
                <c:formatCode>General</c:formatCode>
                <c:ptCount val="5"/>
              </c:numCache>
            </c:numRef>
          </c:xVal>
          <c:yVal>
            <c:numRef>
              <c:f>'INVERSE KINEMATICS '!#REF!</c:f>
              <c:numCache>
                <c:formatCode>General</c:formatCode>
                <c:ptCount val="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17312"/>
        <c:axId val="307717704"/>
      </c:scatterChart>
      <c:valAx>
        <c:axId val="30771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7717704"/>
        <c:crosses val="autoZero"/>
        <c:crossBetween val="midCat"/>
      </c:valAx>
      <c:valAx>
        <c:axId val="307717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77173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531019978969509E-2"/>
          <c:y val="3.3157906543733316E-2"/>
          <c:w val="0.91962525977628173"/>
          <c:h val="0.69702078906803311"/>
        </c:manualLayout>
      </c:layout>
      <c:scatterChart>
        <c:scatterStyle val="lineMarker"/>
        <c:varyColors val="0"/>
        <c:ser>
          <c:idx val="0"/>
          <c:order val="0"/>
          <c:tx>
            <c:v>base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1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'INVERSE KINEMATICS '!$G$17:$G$18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'INVERSE KINEMATICS '!$F$17:$F$18</c:f>
              <c:numCache>
                <c:formatCode>0.00</c:formatCode>
                <c:ptCount val="2"/>
                <c:pt idx="0">
                  <c:v>0</c:v>
                </c:pt>
                <c:pt idx="1">
                  <c:v>0.18</c:v>
                </c:pt>
              </c:numCache>
            </c:numRef>
          </c:yVal>
          <c:smooth val="0"/>
        </c:ser>
        <c:ser>
          <c:idx val="1"/>
          <c:order val="1"/>
          <c:tx>
            <c:v>upper arm</c:v>
          </c:tx>
          <c:spPr>
            <a:ln w="38100">
              <a:pattFill prst="pct50">
                <a:fgClr>
                  <a:srgbClr val="FF00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circle"/>
            <c:size val="15"/>
            <c:spPr>
              <a:noFill/>
              <a:ln w="6350">
                <a:noFill/>
              </a:ln>
            </c:spPr>
          </c:marker>
          <c:xVal>
            <c:numRef>
              <c:f>'INVERSE KINEMATICS '!$G$18:$G$19</c:f>
              <c:numCache>
                <c:formatCode>0.00</c:formatCode>
                <c:ptCount val="2"/>
                <c:pt idx="0">
                  <c:v>0</c:v>
                </c:pt>
                <c:pt idx="1">
                  <c:v>9.0936049509262651E-2</c:v>
                </c:pt>
              </c:numCache>
            </c:numRef>
          </c:xVal>
          <c:yVal>
            <c:numRef>
              <c:f>'INVERSE KINEMATICS '!$F$18:$F$19</c:f>
              <c:numCache>
                <c:formatCode>0.00</c:formatCode>
                <c:ptCount val="2"/>
                <c:pt idx="0">
                  <c:v>0.18</c:v>
                </c:pt>
                <c:pt idx="1">
                  <c:v>0.23249414157455028</c:v>
                </c:pt>
              </c:numCache>
            </c:numRef>
          </c:yVal>
          <c:smooth val="1"/>
        </c:ser>
        <c:ser>
          <c:idx val="2"/>
          <c:order val="2"/>
          <c:tx>
            <c:v>lower arm</c:v>
          </c:tx>
          <c:spPr>
            <a:ln w="38100">
              <a:pattFill prst="pct75">
                <a:fgClr>
                  <a:srgbClr val="FFFF00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'INVERSE KINEMATICS '!$G$19:$G$20</c:f>
              <c:numCache>
                <c:formatCode>0.00</c:formatCode>
                <c:ptCount val="2"/>
                <c:pt idx="0">
                  <c:v>9.0936049509262651E-2</c:v>
                </c:pt>
                <c:pt idx="1">
                  <c:v>0.18891852997675712</c:v>
                </c:pt>
              </c:numCache>
            </c:numRef>
          </c:xVal>
          <c:yVal>
            <c:numRef>
              <c:f>'INVERSE KINEMATICS '!$F$19:$F$20</c:f>
              <c:numCache>
                <c:formatCode>0.00</c:formatCode>
                <c:ptCount val="2"/>
                <c:pt idx="0">
                  <c:v>0.23249414157455028</c:v>
                </c:pt>
                <c:pt idx="1">
                  <c:v>0.2702358098132101</c:v>
                </c:pt>
              </c:numCache>
            </c:numRef>
          </c:yVal>
          <c:smooth val="0"/>
        </c:ser>
        <c:ser>
          <c:idx val="3"/>
          <c:order val="3"/>
          <c:tx>
            <c:v>hand</c:v>
          </c:tx>
          <c:spPr>
            <a:ln w="38100">
              <a:pattFill prst="pct25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x"/>
            <c:size val="9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'INVERSE KINEMATICS '!$G$20:$G$21</c:f>
              <c:numCache>
                <c:formatCode>0.00</c:formatCode>
                <c:ptCount val="2"/>
                <c:pt idx="0">
                  <c:v>0.18891852997675712</c:v>
                </c:pt>
                <c:pt idx="1">
                  <c:v>0.3</c:v>
                </c:pt>
              </c:numCache>
            </c:numRef>
          </c:xVal>
          <c:yVal>
            <c:numRef>
              <c:f>'INVERSE KINEMATICS '!$F$20:$F$21</c:f>
              <c:numCache>
                <c:formatCode>0.00</c:formatCode>
                <c:ptCount val="2"/>
                <c:pt idx="0">
                  <c:v>0.2702358098132101</c:v>
                </c:pt>
                <c:pt idx="1">
                  <c:v>0.3</c:v>
                </c:pt>
              </c:numCache>
            </c:numRef>
          </c:yVal>
          <c:smooth val="0"/>
        </c:ser>
        <c:ser>
          <c:idx val="4"/>
          <c:order val="4"/>
          <c:tx>
            <c:v>elbow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circle"/>
            <c:size val="1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'INVERSE KINEMATICS '!$G$19</c:f>
              <c:numCache>
                <c:formatCode>0.00</c:formatCode>
                <c:ptCount val="1"/>
                <c:pt idx="0">
                  <c:v>9.0936049509262651E-2</c:v>
                </c:pt>
              </c:numCache>
            </c:numRef>
          </c:xVal>
          <c:yVal>
            <c:numRef>
              <c:f>'INVERSE KINEMATICS '!$F$19</c:f>
              <c:numCache>
                <c:formatCode>0.00</c:formatCode>
                <c:ptCount val="1"/>
                <c:pt idx="0">
                  <c:v>0.23249414157455028</c:v>
                </c:pt>
              </c:numCache>
            </c:numRef>
          </c:yVal>
          <c:smooth val="0"/>
        </c:ser>
        <c:ser>
          <c:idx val="5"/>
          <c:order val="5"/>
          <c:tx>
            <c:v>wrist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1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'INVERSE KINEMATICS '!$G$20</c:f>
              <c:numCache>
                <c:formatCode>0.00</c:formatCode>
                <c:ptCount val="1"/>
                <c:pt idx="0">
                  <c:v>0.18891852997675712</c:v>
                </c:pt>
              </c:numCache>
            </c:numRef>
          </c:xVal>
          <c:yVal>
            <c:numRef>
              <c:f>'INVERSE KINEMATICS '!$F$20</c:f>
              <c:numCache>
                <c:formatCode>0.00</c:formatCode>
                <c:ptCount val="1"/>
                <c:pt idx="0">
                  <c:v>0.2702358098132101</c:v>
                </c:pt>
              </c:numCache>
            </c:numRef>
          </c:yVal>
          <c:smooth val="0"/>
        </c:ser>
        <c:ser>
          <c:idx val="6"/>
          <c:order val="6"/>
          <c:tx>
            <c:v>tip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circle"/>
            <c:size val="1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'INVERSE KINEMATICS '!$G$21</c:f>
              <c:numCache>
                <c:formatCode>0.00</c:formatCode>
                <c:ptCount val="1"/>
                <c:pt idx="0">
                  <c:v>0.3</c:v>
                </c:pt>
              </c:numCache>
            </c:numRef>
          </c:xVal>
          <c:yVal>
            <c:numRef>
              <c:f>'INVERSE KINEMATICS '!$F$21</c:f>
              <c:numCache>
                <c:formatCode>0.00</c:formatCode>
                <c:ptCount val="1"/>
                <c:pt idx="0">
                  <c:v>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18488"/>
        <c:axId val="307718880"/>
      </c:scatterChart>
      <c:valAx>
        <c:axId val="307718488"/>
        <c:scaling>
          <c:orientation val="minMax"/>
          <c:max val="0.5"/>
          <c:min val="-0.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Depth</a:t>
                </a:r>
              </a:p>
            </c:rich>
          </c:tx>
          <c:layout>
            <c:manualLayout>
              <c:xMode val="edge"/>
              <c:yMode val="edge"/>
              <c:x val="0.4380898681040265"/>
              <c:y val="0.78421613964921055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0" b="0" i="0" u="none" strike="noStrike" baseline="0">
                <a:ln>
                  <a:solidFill>
                    <a:srgbClr val="000000"/>
                  </a:solidFill>
                </a:ln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7718880"/>
        <c:crossesAt val="-20"/>
        <c:crossBetween val="midCat"/>
      </c:valAx>
      <c:valAx>
        <c:axId val="307718880"/>
        <c:scaling>
          <c:orientation val="minMax"/>
          <c:max val="0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Height</a:t>
                </a:r>
              </a:p>
            </c:rich>
          </c:tx>
          <c:layout>
            <c:manualLayout>
              <c:xMode val="edge"/>
              <c:yMode val="edge"/>
              <c:x val="0"/>
              <c:y val="0.3017145773444985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0" b="0" i="0" u="none" strike="noStrike" baseline="0">
                <a:ln>
                  <a:solidFill>
                    <a:srgbClr val="000000"/>
                  </a:solidFill>
                </a:ln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77184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3170510390563017E-2"/>
          <c:y val="0.86329103598892243"/>
          <c:w val="0.92482820907483476"/>
          <c:h val="0.134647116478861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'FORWARD KINEMATICS'!#REF!</c:f>
              <c:numCache>
                <c:formatCode>General</c:formatCode>
                <c:ptCount val="5"/>
              </c:numCache>
            </c:numRef>
          </c:xVal>
          <c:yVal>
            <c:numRef>
              <c:f>'FORWARD KINEMATICS'!#REF!</c:f>
              <c:numCache>
                <c:formatCode>General</c:formatCode>
                <c:ptCount val="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76384"/>
        <c:axId val="302576776"/>
      </c:scatterChart>
      <c:valAx>
        <c:axId val="302576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576776"/>
        <c:crosses val="autoZero"/>
        <c:crossBetween val="midCat"/>
      </c:valAx>
      <c:valAx>
        <c:axId val="302576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5763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'FORWARD KINEMATICS'!#REF!</c:f>
              <c:numCache>
                <c:formatCode>General</c:formatCode>
                <c:ptCount val="5"/>
              </c:numCache>
            </c:numRef>
          </c:xVal>
          <c:yVal>
            <c:numRef>
              <c:f>'FORWARD KINEMATICS'!#REF!</c:f>
              <c:numCache>
                <c:formatCode>General</c:formatCode>
                <c:ptCount val="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77560"/>
        <c:axId val="302577952"/>
      </c:scatterChart>
      <c:valAx>
        <c:axId val="302577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577952"/>
        <c:crosses val="autoZero"/>
        <c:crossBetween val="midCat"/>
      </c:valAx>
      <c:valAx>
        <c:axId val="302577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5775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'FORWARD KINEMATICS'!#REF!</c:f>
              <c:numCache>
                <c:formatCode>General</c:formatCode>
                <c:ptCount val="5"/>
              </c:numCache>
            </c:numRef>
          </c:xVal>
          <c:yVal>
            <c:numRef>
              <c:f>'FORWARD KINEMATICS'!#REF!</c:f>
              <c:numCache>
                <c:formatCode>General</c:formatCode>
                <c:ptCount val="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78736"/>
        <c:axId val="302579128"/>
      </c:scatterChart>
      <c:valAx>
        <c:axId val="30257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579128"/>
        <c:crosses val="autoZero"/>
        <c:crossBetween val="midCat"/>
      </c:valAx>
      <c:valAx>
        <c:axId val="302579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5787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739456419868794E-2"/>
          <c:y val="7.5892939859597192E-2"/>
          <c:w val="0.78725398313027184"/>
          <c:h val="0.774554415625889"/>
        </c:manualLayout>
      </c:layout>
      <c:scatterChart>
        <c:scatterStyle val="lineMarker"/>
        <c:varyColors val="0"/>
        <c:ser>
          <c:idx val="0"/>
          <c:order val="0"/>
          <c:tx>
            <c:v>base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1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'FORWARD KINEMATICS'!$G$18:$G$19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'FORWARD KINEMATICS'!$F$18:$F$19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v>humerus</c:v>
          </c:tx>
          <c:spPr>
            <a:ln w="38100">
              <a:pattFill prst="pct50">
                <a:fgClr>
                  <a:srgbClr val="FF00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circle"/>
            <c:size val="15"/>
            <c:spPr>
              <a:noFill/>
              <a:ln w="6350">
                <a:noFill/>
              </a:ln>
            </c:spPr>
          </c:marker>
          <c:xVal>
            <c:numRef>
              <c:f>'FORWARD KINEMATICS'!$G$19:$G$20</c:f>
              <c:numCache>
                <c:formatCode>0.00</c:formatCode>
                <c:ptCount val="2"/>
                <c:pt idx="0">
                  <c:v>0</c:v>
                </c:pt>
                <c:pt idx="1">
                  <c:v>3.5355339059327378</c:v>
                </c:pt>
              </c:numCache>
            </c:numRef>
          </c:xVal>
          <c:yVal>
            <c:numRef>
              <c:f>'FORWARD KINEMATICS'!$F$19:$F$20</c:f>
              <c:numCache>
                <c:formatCode>0.00</c:formatCode>
                <c:ptCount val="2"/>
                <c:pt idx="0">
                  <c:v>5</c:v>
                </c:pt>
                <c:pt idx="1">
                  <c:v>8.5355339059327378</c:v>
                </c:pt>
              </c:numCache>
            </c:numRef>
          </c:yVal>
          <c:smooth val="1"/>
        </c:ser>
        <c:ser>
          <c:idx val="2"/>
          <c:order val="2"/>
          <c:tx>
            <c:v>ulna</c:v>
          </c:tx>
          <c:spPr>
            <a:ln w="38100">
              <a:pattFill prst="pct75">
                <a:fgClr>
                  <a:srgbClr val="FFFF00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'FORWARD KINEMATICS'!$G$20:$G$21</c:f>
              <c:numCache>
                <c:formatCode>0.00</c:formatCode>
                <c:ptCount val="2"/>
                <c:pt idx="0">
                  <c:v>3.5355339059327378</c:v>
                </c:pt>
                <c:pt idx="1">
                  <c:v>7.0710678118654755</c:v>
                </c:pt>
              </c:numCache>
            </c:numRef>
          </c:xVal>
          <c:yVal>
            <c:numRef>
              <c:f>'FORWARD KINEMATICS'!$F$20:$F$21</c:f>
              <c:numCache>
                <c:formatCode>0.00</c:formatCode>
                <c:ptCount val="2"/>
                <c:pt idx="0">
                  <c:v>8.5355339059327378</c:v>
                </c:pt>
                <c:pt idx="1">
                  <c:v>12.071067811865476</c:v>
                </c:pt>
              </c:numCache>
            </c:numRef>
          </c:yVal>
          <c:smooth val="0"/>
        </c:ser>
        <c:ser>
          <c:idx val="3"/>
          <c:order val="3"/>
          <c:tx>
            <c:v>hand</c:v>
          </c:tx>
          <c:spPr>
            <a:ln w="38100">
              <a:pattFill prst="pct25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x"/>
            <c:size val="9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'FORWARD KINEMATICS'!$G$21:$G$22</c:f>
              <c:numCache>
                <c:formatCode>0.00</c:formatCode>
                <c:ptCount val="2"/>
                <c:pt idx="0">
                  <c:v>7.0710678118654755</c:v>
                </c:pt>
                <c:pt idx="1">
                  <c:v>8.8828011275831216</c:v>
                </c:pt>
              </c:numCache>
            </c:numRef>
          </c:xVal>
          <c:yVal>
            <c:numRef>
              <c:f>'FORWARD KINEMATICS'!$F$21:$F$22</c:f>
              <c:numCache>
                <c:formatCode>0.00</c:formatCode>
                <c:ptCount val="2"/>
                <c:pt idx="0">
                  <c:v>12.071067811865476</c:v>
                </c:pt>
                <c:pt idx="1">
                  <c:v>18.832548595888952</c:v>
                </c:pt>
              </c:numCache>
            </c:numRef>
          </c:yVal>
          <c:smooth val="0"/>
        </c:ser>
        <c:ser>
          <c:idx val="4"/>
          <c:order val="4"/>
          <c:tx>
            <c:v>elbow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circle"/>
            <c:size val="1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'FORWARD KINEMATICS'!$G$20</c:f>
              <c:numCache>
                <c:formatCode>0.00</c:formatCode>
                <c:ptCount val="1"/>
                <c:pt idx="0">
                  <c:v>3.5355339059327378</c:v>
                </c:pt>
              </c:numCache>
            </c:numRef>
          </c:xVal>
          <c:yVal>
            <c:numRef>
              <c:f>'FORWARD KINEMATICS'!$F$20</c:f>
              <c:numCache>
                <c:formatCode>0.00</c:formatCode>
                <c:ptCount val="1"/>
                <c:pt idx="0">
                  <c:v>8.5355339059327378</c:v>
                </c:pt>
              </c:numCache>
            </c:numRef>
          </c:yVal>
          <c:smooth val="0"/>
        </c:ser>
        <c:ser>
          <c:idx val="5"/>
          <c:order val="5"/>
          <c:tx>
            <c:v>wrist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1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'FORWARD KINEMATICS'!$G$21</c:f>
              <c:numCache>
                <c:formatCode>0.00</c:formatCode>
                <c:ptCount val="1"/>
                <c:pt idx="0">
                  <c:v>7.0710678118654755</c:v>
                </c:pt>
              </c:numCache>
            </c:numRef>
          </c:xVal>
          <c:yVal>
            <c:numRef>
              <c:f>'FORWARD KINEMATICS'!$F$21</c:f>
              <c:numCache>
                <c:formatCode>0.00</c:formatCode>
                <c:ptCount val="1"/>
                <c:pt idx="0">
                  <c:v>12.071067811865476</c:v>
                </c:pt>
              </c:numCache>
            </c:numRef>
          </c:yVal>
          <c:smooth val="0"/>
        </c:ser>
        <c:ser>
          <c:idx val="6"/>
          <c:order val="6"/>
          <c:tx>
            <c:v>tip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circle"/>
            <c:size val="1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'FORWARD KINEMATICS'!$G$22</c:f>
              <c:numCache>
                <c:formatCode>0.00</c:formatCode>
                <c:ptCount val="1"/>
                <c:pt idx="0">
                  <c:v>8.8828011275831216</c:v>
                </c:pt>
              </c:numCache>
            </c:numRef>
          </c:xVal>
          <c:yVal>
            <c:numRef>
              <c:f>'FORWARD KINEMATICS'!$F$22</c:f>
              <c:numCache>
                <c:formatCode>0.00</c:formatCode>
                <c:ptCount val="1"/>
                <c:pt idx="0">
                  <c:v>18.832548595888952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79912"/>
        <c:axId val="240140616"/>
      </c:scatterChart>
      <c:valAx>
        <c:axId val="302579912"/>
        <c:scaling>
          <c:orientation val="minMax"/>
          <c:max val="20"/>
          <c:min val="-2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0140616"/>
        <c:crossesAt val="-20"/>
        <c:crossBetween val="midCat"/>
      </c:valAx>
      <c:valAx>
        <c:axId val="240140616"/>
        <c:scaling>
          <c:orientation val="minMax"/>
          <c:max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5799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73758200562321"/>
          <c:y val="1.1160726449940763E-2"/>
          <c:w val="0.14432989690721648"/>
          <c:h val="0.50223269024733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3</xdr:col>
      <xdr:colOff>76200</xdr:colOff>
      <xdr:row>0</xdr:row>
      <xdr:rowOff>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0</xdr:row>
      <xdr:rowOff>0</xdr:rowOff>
    </xdr:from>
    <xdr:to>
      <xdr:col>6</xdr:col>
      <xdr:colOff>114300</xdr:colOff>
      <xdr:row>0</xdr:row>
      <xdr:rowOff>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190500</xdr:colOff>
      <xdr:row>0</xdr:row>
      <xdr:rowOff>0</xdr:rowOff>
    </xdr:from>
    <xdr:to>
      <xdr:col>10</xdr:col>
      <xdr:colOff>190500</xdr:colOff>
      <xdr:row>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49306</xdr:colOff>
      <xdr:row>0</xdr:row>
      <xdr:rowOff>45943</xdr:rowOff>
    </xdr:from>
    <xdr:to>
      <xdr:col>22</xdr:col>
      <xdr:colOff>42022</xdr:colOff>
      <xdr:row>29</xdr:row>
      <xdr:rowOff>145676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3</xdr:col>
      <xdr:colOff>76200</xdr:colOff>
      <xdr:row>0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0</xdr:row>
      <xdr:rowOff>0</xdr:rowOff>
    </xdr:from>
    <xdr:to>
      <xdr:col>6</xdr:col>
      <xdr:colOff>114300</xdr:colOff>
      <xdr:row>0</xdr:row>
      <xdr:rowOff>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190500</xdr:colOff>
      <xdr:row>0</xdr:row>
      <xdr:rowOff>0</xdr:rowOff>
    </xdr:from>
    <xdr:to>
      <xdr:col>10</xdr:col>
      <xdr:colOff>190500</xdr:colOff>
      <xdr:row>0</xdr:row>
      <xdr:rowOff>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23</xdr:row>
      <xdr:rowOff>38100</xdr:rowOff>
    </xdr:from>
    <xdr:to>
      <xdr:col>15</xdr:col>
      <xdr:colOff>381000</xdr:colOff>
      <xdr:row>49</xdr:row>
      <xdr:rowOff>95250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zoomScale="115" zoomScaleNormal="115" workbookViewId="0">
      <selection activeCell="I6" sqref="I6"/>
    </sheetView>
  </sheetViews>
  <sheetFormatPr defaultRowHeight="12.75" x14ac:dyDescent="0.2"/>
  <cols>
    <col min="1" max="1" width="16.140625" bestFit="1" customWidth="1"/>
    <col min="3" max="3" width="5.28515625" bestFit="1" customWidth="1"/>
    <col min="4" max="4" width="9" bestFit="1" customWidth="1"/>
    <col min="5" max="5" width="9.5703125" bestFit="1" customWidth="1"/>
    <col min="6" max="6" width="6.28515625" bestFit="1" customWidth="1"/>
    <col min="7" max="7" width="5.85546875" bestFit="1" customWidth="1"/>
    <col min="8" max="8" width="10" bestFit="1" customWidth="1"/>
    <col min="9" max="9" width="7" bestFit="1" customWidth="1"/>
    <col min="10" max="10" width="7.85546875" bestFit="1" customWidth="1"/>
    <col min="11" max="11" width="5.85546875" bestFit="1" customWidth="1"/>
  </cols>
  <sheetData>
    <row r="1" spans="1:12" x14ac:dyDescent="0.2">
      <c r="A1" s="59" t="s">
        <v>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2" x14ac:dyDescent="0.2">
      <c r="A2" s="72" t="s">
        <v>20</v>
      </c>
      <c r="B2" s="72"/>
      <c r="C2" s="72"/>
      <c r="D2" s="72"/>
      <c r="E2" s="72"/>
      <c r="F2" s="72"/>
      <c r="G2" s="72"/>
      <c r="H2" s="73" t="s">
        <v>21</v>
      </c>
      <c r="I2" s="74"/>
      <c r="J2" s="74"/>
      <c r="K2" s="74"/>
      <c r="L2" s="75"/>
    </row>
    <row r="3" spans="1:12" x14ac:dyDescent="0.2">
      <c r="A3" s="1"/>
      <c r="B3" s="8"/>
      <c r="C3" s="8"/>
      <c r="D3" s="8"/>
      <c r="E3" s="8"/>
      <c r="F3" s="57" t="s">
        <v>51</v>
      </c>
      <c r="G3" s="57" t="s">
        <v>17</v>
      </c>
      <c r="H3" s="3"/>
      <c r="I3" s="9" t="s">
        <v>34</v>
      </c>
      <c r="J3" s="56" t="s">
        <v>51</v>
      </c>
      <c r="K3" s="56" t="s">
        <v>17</v>
      </c>
      <c r="L3" s="4"/>
    </row>
    <row r="4" spans="1:12" x14ac:dyDescent="0.2">
      <c r="A4" s="3"/>
      <c r="B4" s="9"/>
      <c r="C4" s="9" t="s">
        <v>41</v>
      </c>
      <c r="D4" s="9" t="s">
        <v>39</v>
      </c>
      <c r="E4" s="9" t="s">
        <v>40</v>
      </c>
      <c r="F4" s="9" t="s">
        <v>42</v>
      </c>
      <c r="G4" s="9" t="s">
        <v>43</v>
      </c>
      <c r="H4" s="3"/>
      <c r="I4" s="54" t="s">
        <v>44</v>
      </c>
      <c r="J4" s="9" t="s">
        <v>42</v>
      </c>
      <c r="K4" s="9" t="s">
        <v>43</v>
      </c>
      <c r="L4" s="4"/>
    </row>
    <row r="5" spans="1:12" x14ac:dyDescent="0.2">
      <c r="A5" s="51" t="s">
        <v>30</v>
      </c>
      <c r="B5" s="51">
        <v>0.18</v>
      </c>
      <c r="C5" s="20"/>
      <c r="D5" s="22"/>
      <c r="E5" s="23"/>
      <c r="F5" s="41">
        <f>B5</f>
        <v>0.18</v>
      </c>
      <c r="G5" s="42">
        <v>0</v>
      </c>
      <c r="H5" s="55" t="s">
        <v>38</v>
      </c>
      <c r="I5" s="50">
        <v>15</v>
      </c>
      <c r="J5" s="46">
        <v>0.3</v>
      </c>
      <c r="K5" s="47">
        <v>0.3</v>
      </c>
      <c r="L5" s="4"/>
    </row>
    <row r="6" spans="1:12" x14ac:dyDescent="0.2">
      <c r="A6" s="28" t="s">
        <v>31</v>
      </c>
      <c r="B6" s="28">
        <f>J17</f>
        <v>29.99630873238177</v>
      </c>
      <c r="C6" s="37">
        <f>RADIANS(B6)</f>
        <v>0.5235343508247885</v>
      </c>
      <c r="D6" s="38">
        <f>SIN(C6)</f>
        <v>0.49994420547190771</v>
      </c>
      <c r="E6" s="39">
        <f>COS(C6)</f>
        <v>0.86605761437393003</v>
      </c>
      <c r="F6" s="40"/>
      <c r="G6" s="29"/>
      <c r="H6" s="3"/>
      <c r="I6" s="9"/>
      <c r="J6" s="29"/>
      <c r="K6" s="29"/>
      <c r="L6" s="4"/>
    </row>
    <row r="7" spans="1:12" x14ac:dyDescent="0.2">
      <c r="A7" s="51" t="s">
        <v>36</v>
      </c>
      <c r="B7" s="52">
        <v>0.105</v>
      </c>
      <c r="C7" s="33"/>
      <c r="D7" s="40"/>
      <c r="E7" s="30"/>
      <c r="F7" s="38">
        <f>B7*D6</f>
        <v>5.2494141574550304E-2</v>
      </c>
      <c r="G7" s="43">
        <f>B7*E6</f>
        <v>9.0936049509262651E-2</v>
      </c>
      <c r="H7" s="3" t="s">
        <v>45</v>
      </c>
      <c r="I7" s="9"/>
      <c r="J7" s="25">
        <f>(SIN(RADIANS($I$5))*$B$11)</f>
        <v>2.9764190186789885E-2</v>
      </c>
      <c r="K7" s="26">
        <f>COS(RADIANS($I$5))*$B$11</f>
        <v>0.11108147002324287</v>
      </c>
      <c r="L7" s="4"/>
    </row>
    <row r="8" spans="1:12" x14ac:dyDescent="0.2">
      <c r="A8" s="28" t="s">
        <v>32</v>
      </c>
      <c r="B8" s="28">
        <f>J18</f>
        <v>-8.9302264315502669</v>
      </c>
      <c r="C8" s="37">
        <f>RADIANS(B8)</f>
        <v>-0.15586185417917617</v>
      </c>
      <c r="D8" s="38">
        <f>SIN(C8+C6)</f>
        <v>0.35944445941580766</v>
      </c>
      <c r="E8" s="39">
        <f>COS(C8+C6)</f>
        <v>0.93316648064280461</v>
      </c>
      <c r="F8" s="40"/>
      <c r="G8" s="29"/>
      <c r="H8" s="3"/>
      <c r="I8" s="9"/>
      <c r="J8" s="29"/>
      <c r="K8" s="29"/>
      <c r="L8" s="4"/>
    </row>
    <row r="9" spans="1:12" x14ac:dyDescent="0.2">
      <c r="A9" s="52" t="s">
        <v>37</v>
      </c>
      <c r="B9" s="52">
        <v>0.105</v>
      </c>
      <c r="C9" s="33"/>
      <c r="D9" s="40"/>
      <c r="E9" s="30"/>
      <c r="F9" s="38">
        <f>B9*D8</f>
        <v>3.7741668238659806E-2</v>
      </c>
      <c r="G9" s="43">
        <f>B9*E8</f>
        <v>9.7982480467494484E-2</v>
      </c>
      <c r="H9" s="3" t="s">
        <v>46</v>
      </c>
      <c r="I9" s="9"/>
      <c r="J9" s="48">
        <f>J5-J7-B5</f>
        <v>9.0235809813210111E-2</v>
      </c>
      <c r="K9" s="49">
        <f>K5-K7</f>
        <v>0.18891852997675712</v>
      </c>
      <c r="L9" s="4"/>
    </row>
    <row r="10" spans="1:12" x14ac:dyDescent="0.2">
      <c r="A10" s="28" t="s">
        <v>33</v>
      </c>
      <c r="B10" s="28">
        <f>I5-B8-B6</f>
        <v>-6.0660823008315035</v>
      </c>
      <c r="C10" s="37">
        <f>RADIANS(B10)</f>
        <v>-0.10587310884646289</v>
      </c>
      <c r="D10" s="38">
        <f>SIN(C10+C8+C6)</f>
        <v>0.25881904510252079</v>
      </c>
      <c r="E10" s="39">
        <f>COS(C10+C8+C6)</f>
        <v>0.96592582628906831</v>
      </c>
      <c r="F10" s="40"/>
      <c r="G10" s="29"/>
      <c r="H10" s="3"/>
      <c r="I10" s="9"/>
      <c r="J10" s="9"/>
      <c r="K10" s="9"/>
      <c r="L10" s="4"/>
    </row>
    <row r="11" spans="1:12" x14ac:dyDescent="0.2">
      <c r="A11" s="51" t="s">
        <v>35</v>
      </c>
      <c r="B11" s="53">
        <v>0.115</v>
      </c>
      <c r="C11" s="21"/>
      <c r="D11" s="24"/>
      <c r="E11" s="14"/>
      <c r="F11" s="44">
        <f>B11*D10</f>
        <v>2.9764190186789892E-2</v>
      </c>
      <c r="G11" s="45">
        <f>B11*E10</f>
        <v>0.11108147002324287</v>
      </c>
      <c r="H11" s="3"/>
      <c r="I11" s="9"/>
      <c r="J11" s="9"/>
      <c r="K11" s="9"/>
      <c r="L11" s="4"/>
    </row>
    <row r="12" spans="1:12" x14ac:dyDescent="0.2">
      <c r="A12" s="3"/>
      <c r="B12" s="9"/>
      <c r="C12" s="9"/>
      <c r="D12" s="9"/>
      <c r="E12" s="9"/>
      <c r="F12" s="9"/>
      <c r="G12" s="9"/>
      <c r="H12" s="3"/>
      <c r="I12" s="9"/>
      <c r="J12" s="9"/>
      <c r="K12" s="9"/>
      <c r="L12" s="4"/>
    </row>
    <row r="13" spans="1:12" x14ac:dyDescent="0.2">
      <c r="A13" s="3"/>
      <c r="B13" s="9"/>
      <c r="C13" s="9"/>
      <c r="D13" s="9"/>
      <c r="E13" s="9"/>
      <c r="F13" s="28">
        <f>SUM(F5:F11)</f>
        <v>0.3</v>
      </c>
      <c r="G13" s="28">
        <f>SUM(G5:G11)</f>
        <v>0.3</v>
      </c>
      <c r="H13" s="3"/>
      <c r="I13" s="9"/>
      <c r="J13" s="9" t="s">
        <v>47</v>
      </c>
      <c r="K13" s="9"/>
      <c r="L13" s="4"/>
    </row>
    <row r="14" spans="1:12" x14ac:dyDescent="0.2">
      <c r="A14" s="68" t="s">
        <v>18</v>
      </c>
      <c r="B14" s="69"/>
      <c r="C14" s="69"/>
      <c r="D14" s="9"/>
      <c r="E14" s="9"/>
      <c r="F14" s="9"/>
      <c r="G14" s="9"/>
      <c r="H14" s="1" t="s">
        <v>26</v>
      </c>
      <c r="I14" s="36">
        <f>SQRT((J9*J9)+(K9*K9))</f>
        <v>0.20936263358399154</v>
      </c>
      <c r="J14" s="27"/>
      <c r="K14" s="64" t="str">
        <f>IF(I14&gt;HUMERUS+B9,"NO SOLUTION","SOLUTION")</f>
        <v>SOLUTION</v>
      </c>
      <c r="L14" s="65"/>
    </row>
    <row r="15" spans="1:12" x14ac:dyDescent="0.2">
      <c r="A15" s="3"/>
      <c r="B15" s="9"/>
      <c r="C15" s="9"/>
      <c r="D15" s="9"/>
      <c r="E15" s="9"/>
      <c r="F15" s="56" t="s">
        <v>51</v>
      </c>
      <c r="G15" s="56" t="s">
        <v>17</v>
      </c>
      <c r="H15" s="9" t="s">
        <v>22</v>
      </c>
      <c r="I15" s="30">
        <f>ATAN2(K9,J9)</f>
        <v>0.44560342373520045</v>
      </c>
      <c r="J15" s="33">
        <f>DEGREES(I15)</f>
        <v>25.53119551660664</v>
      </c>
      <c r="K15" s="66"/>
      <c r="L15" s="67"/>
    </row>
    <row r="16" spans="1:12" x14ac:dyDescent="0.2">
      <c r="A16" s="70" t="s">
        <v>19</v>
      </c>
      <c r="B16" s="71"/>
      <c r="C16" s="71"/>
      <c r="D16" s="9"/>
      <c r="E16" s="9"/>
      <c r="F16" s="9" t="s">
        <v>42</v>
      </c>
      <c r="G16" s="9" t="s">
        <v>43</v>
      </c>
      <c r="H16" s="3" t="s">
        <v>23</v>
      </c>
      <c r="I16" s="30">
        <f>ACOS(((B7*B7)-(B9*B9)+(I14*I14))/((2*B7)*I14))</f>
        <v>7.7930927089588042E-2</v>
      </c>
      <c r="J16" s="33">
        <f>DEGREES(I16)</f>
        <v>4.4651132157751308</v>
      </c>
      <c r="K16" s="9"/>
      <c r="L16" s="4"/>
    </row>
    <row r="17" spans="1:13" x14ac:dyDescent="0.2">
      <c r="A17" s="3"/>
      <c r="B17" s="9"/>
      <c r="C17" s="9"/>
      <c r="D17" s="9"/>
      <c r="E17" s="43" t="s">
        <v>48</v>
      </c>
      <c r="F17" s="43">
        <v>0</v>
      </c>
      <c r="G17" s="39">
        <v>0</v>
      </c>
      <c r="H17" s="9" t="s">
        <v>49</v>
      </c>
      <c r="I17" s="30">
        <f>I15+I16</f>
        <v>0.5235343508247885</v>
      </c>
      <c r="J17" s="34">
        <f>DEGREES(I17)</f>
        <v>29.99630873238177</v>
      </c>
      <c r="K17" s="9"/>
      <c r="L17" s="4"/>
    </row>
    <row r="18" spans="1:13" x14ac:dyDescent="0.2">
      <c r="A18" s="60" t="s">
        <v>28</v>
      </c>
      <c r="B18" s="61"/>
      <c r="C18" s="61"/>
      <c r="D18" s="9"/>
      <c r="E18" s="43" t="s">
        <v>49</v>
      </c>
      <c r="F18" s="43">
        <f>F5</f>
        <v>0.18</v>
      </c>
      <c r="G18" s="39">
        <f>G5</f>
        <v>0</v>
      </c>
      <c r="H18" s="12" t="s">
        <v>50</v>
      </c>
      <c r="I18" s="32">
        <f>ACOS(((B7*B7)+(B9*B9)-(I14*I14))/((2*B7)*B9))</f>
        <v>2.985730799410617</v>
      </c>
      <c r="J18" s="35">
        <f>-(180-DEGREES(I18))</f>
        <v>-8.9302264315502669</v>
      </c>
      <c r="K18" s="9"/>
      <c r="L18" s="4"/>
      <c r="M18" s="16"/>
    </row>
    <row r="19" spans="1:13" x14ac:dyDescent="0.2">
      <c r="A19" s="3"/>
      <c r="B19" s="9"/>
      <c r="C19" s="10"/>
      <c r="D19" s="10"/>
      <c r="E19" s="43" t="s">
        <v>50</v>
      </c>
      <c r="F19" s="43">
        <f>F7+F5</f>
        <v>0.23249414157455028</v>
      </c>
      <c r="G19" s="39">
        <f>G7+G5</f>
        <v>9.0936049509262651E-2</v>
      </c>
      <c r="H19" s="9"/>
      <c r="I19" s="9"/>
      <c r="J19" s="9"/>
      <c r="K19" s="9"/>
      <c r="L19" s="4"/>
      <c r="M19" s="16"/>
    </row>
    <row r="20" spans="1:13" x14ac:dyDescent="0.2">
      <c r="A20" s="62" t="s">
        <v>29</v>
      </c>
      <c r="B20" s="63"/>
      <c r="C20" s="63"/>
      <c r="D20" s="9"/>
      <c r="E20" s="43" t="s">
        <v>46</v>
      </c>
      <c r="F20" s="43">
        <f>F9+F7+F5</f>
        <v>0.2702358098132101</v>
      </c>
      <c r="G20" s="39">
        <f>G9+G7+G5</f>
        <v>0.18891852997675712</v>
      </c>
      <c r="H20" s="9"/>
      <c r="I20" s="9"/>
      <c r="J20" s="9"/>
      <c r="K20" s="9"/>
      <c r="L20" s="4"/>
    </row>
    <row r="21" spans="1:13" x14ac:dyDescent="0.2">
      <c r="A21" s="5"/>
      <c r="B21" s="12"/>
      <c r="C21" s="13"/>
      <c r="D21" s="13"/>
      <c r="E21" s="45" t="s">
        <v>38</v>
      </c>
      <c r="F21" s="45">
        <f>F11+F9+F7+F5</f>
        <v>0.3</v>
      </c>
      <c r="G21" s="58">
        <f>G11+G9+G7+G5</f>
        <v>0.3</v>
      </c>
      <c r="H21" s="12"/>
      <c r="I21" s="12"/>
      <c r="J21" s="12"/>
      <c r="K21" s="12"/>
      <c r="L21" s="6"/>
    </row>
    <row r="23" spans="1:13" x14ac:dyDescent="0.2">
      <c r="C23" s="7"/>
      <c r="D23" s="7"/>
    </row>
    <row r="25" spans="1:13" x14ac:dyDescent="0.2">
      <c r="C25" s="7"/>
    </row>
  </sheetData>
  <mergeCells count="8">
    <mergeCell ref="A1:L1"/>
    <mergeCell ref="A18:C18"/>
    <mergeCell ref="A20:C20"/>
    <mergeCell ref="K14:L15"/>
    <mergeCell ref="A14:C14"/>
    <mergeCell ref="A16:C16"/>
    <mergeCell ref="A2:G2"/>
    <mergeCell ref="H2:L2"/>
  </mergeCells>
  <phoneticPr fontId="0" type="noConversion"/>
  <pageMargins left="0.25" right="0.25" top="0.75" bottom="0.75" header="0.3" footer="0.3"/>
  <pageSetup paperSize="9" scale="7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0" workbookViewId="0">
      <selection activeCell="I15" sqref="I15"/>
    </sheetView>
  </sheetViews>
  <sheetFormatPr defaultRowHeight="12.75" x14ac:dyDescent="0.2"/>
  <cols>
    <col min="1" max="1" width="10.7109375" customWidth="1"/>
    <col min="3" max="3" width="11.28515625" customWidth="1"/>
    <col min="5" max="5" width="12.42578125" bestFit="1" customWidth="1"/>
    <col min="7" max="7" width="12.42578125" bestFit="1" customWidth="1"/>
    <col min="12" max="12" width="13" bestFit="1" customWidth="1"/>
  </cols>
  <sheetData>
    <row r="1" spans="1:12" x14ac:dyDescent="0.2">
      <c r="A1" s="59" t="s">
        <v>24</v>
      </c>
      <c r="B1" s="59"/>
      <c r="C1" s="59"/>
      <c r="D1" s="59"/>
      <c r="E1" s="59"/>
      <c r="F1" s="59"/>
      <c r="G1" s="59"/>
      <c r="H1" s="59"/>
    </row>
    <row r="2" spans="1:12" x14ac:dyDescent="0.2">
      <c r="A2" s="59" t="s">
        <v>27</v>
      </c>
      <c r="B2" s="59"/>
      <c r="C2" s="59"/>
      <c r="D2" s="59"/>
      <c r="E2" s="59"/>
      <c r="F2" s="59"/>
      <c r="G2" s="59"/>
      <c r="H2" s="59"/>
      <c r="I2" s="59"/>
    </row>
    <row r="3" spans="1:12" x14ac:dyDescent="0.2">
      <c r="A3" s="72" t="s">
        <v>20</v>
      </c>
      <c r="B3" s="72"/>
      <c r="C3" s="72"/>
      <c r="D3" s="72"/>
      <c r="E3" s="72"/>
      <c r="F3" s="72"/>
      <c r="G3" s="72"/>
      <c r="H3" s="76" t="s">
        <v>21</v>
      </c>
      <c r="I3" s="76"/>
      <c r="J3" s="76"/>
      <c r="K3" s="76"/>
      <c r="L3" s="76"/>
    </row>
    <row r="4" spans="1:12" x14ac:dyDescent="0.2">
      <c r="A4" s="1"/>
      <c r="B4" s="8"/>
      <c r="C4" s="8"/>
      <c r="D4" s="8"/>
      <c r="E4" s="8"/>
      <c r="F4" s="8"/>
      <c r="G4" s="2"/>
      <c r="H4" s="1"/>
      <c r="I4" s="8"/>
      <c r="J4" s="8" t="s">
        <v>16</v>
      </c>
      <c r="K4" s="8" t="s">
        <v>17</v>
      </c>
      <c r="L4" s="2"/>
    </row>
    <row r="5" spans="1:12" x14ac:dyDescent="0.2">
      <c r="A5" s="3"/>
      <c r="B5" s="9"/>
      <c r="C5" s="9" t="s">
        <v>10</v>
      </c>
      <c r="D5" s="9" t="s">
        <v>6</v>
      </c>
      <c r="E5" s="9" t="s">
        <v>7</v>
      </c>
      <c r="F5" s="9" t="s">
        <v>8</v>
      </c>
      <c r="G5" s="4" t="s">
        <v>9</v>
      </c>
      <c r="H5" s="3"/>
      <c r="I5" s="9"/>
      <c r="J5" s="9" t="s">
        <v>8</v>
      </c>
      <c r="K5" s="9" t="s">
        <v>9</v>
      </c>
      <c r="L5" s="4"/>
    </row>
    <row r="6" spans="1:12" x14ac:dyDescent="0.2">
      <c r="A6" s="3" t="s">
        <v>0</v>
      </c>
      <c r="B6" s="9">
        <v>5</v>
      </c>
      <c r="C6" s="10"/>
      <c r="D6" s="10"/>
      <c r="E6" s="10"/>
      <c r="F6" s="10">
        <f>B6</f>
        <v>5</v>
      </c>
      <c r="G6" s="11">
        <v>0</v>
      </c>
      <c r="H6" s="3" t="s">
        <v>5</v>
      </c>
      <c r="I6" s="9"/>
      <c r="J6" s="19">
        <f>F14</f>
        <v>18.832548595888952</v>
      </c>
      <c r="K6" s="19">
        <f>G14</f>
        <v>8.8828011275831216</v>
      </c>
      <c r="L6" s="4"/>
    </row>
    <row r="7" spans="1:12" x14ac:dyDescent="0.2">
      <c r="A7" s="3" t="s">
        <v>1</v>
      </c>
      <c r="B7" s="18">
        <v>45</v>
      </c>
      <c r="C7" s="10">
        <f>RADIANS(B7)</f>
        <v>0.78539816339744828</v>
      </c>
      <c r="D7" s="10">
        <f>SIN(C7)</f>
        <v>0.70710678118654746</v>
      </c>
      <c r="E7" s="10">
        <f>COS(C7)</f>
        <v>0.70710678118654757</v>
      </c>
      <c r="F7" s="10"/>
      <c r="G7" s="11"/>
      <c r="H7" s="3"/>
      <c r="I7" s="9"/>
      <c r="J7" s="9"/>
      <c r="K7" s="9"/>
      <c r="L7" s="4"/>
    </row>
    <row r="8" spans="1:12" x14ac:dyDescent="0.2">
      <c r="A8" s="3" t="s">
        <v>2</v>
      </c>
      <c r="B8" s="9">
        <v>5</v>
      </c>
      <c r="C8" s="10"/>
      <c r="D8" s="10"/>
      <c r="E8" s="10"/>
      <c r="F8" s="10">
        <f>B8*D7</f>
        <v>3.5355339059327373</v>
      </c>
      <c r="G8" s="11">
        <f>B8*E7</f>
        <v>3.5355339059327378</v>
      </c>
      <c r="H8" s="3" t="s">
        <v>4</v>
      </c>
      <c r="I8" s="9"/>
      <c r="J8" s="19">
        <f>J6-B6</f>
        <v>13.832548595888952</v>
      </c>
      <c r="K8" s="19">
        <f>K6-B12</f>
        <v>1.8828011275831216</v>
      </c>
      <c r="L8" s="4"/>
    </row>
    <row r="9" spans="1:12" x14ac:dyDescent="0.2">
      <c r="A9" s="3" t="s">
        <v>3</v>
      </c>
      <c r="B9" s="18">
        <v>0</v>
      </c>
      <c r="C9" s="10">
        <f>RADIANS(B9)</f>
        <v>0</v>
      </c>
      <c r="D9" s="10">
        <f>SIN(C9+C7)</f>
        <v>0.70710678118654746</v>
      </c>
      <c r="E9" s="10">
        <f>COS(C9+C7)</f>
        <v>0.70710678118654757</v>
      </c>
      <c r="F9" s="10"/>
      <c r="G9" s="11"/>
      <c r="H9" s="3"/>
      <c r="I9" s="9"/>
      <c r="J9" s="9"/>
      <c r="K9" s="9"/>
      <c r="L9" s="4"/>
    </row>
    <row r="10" spans="1:12" x14ac:dyDescent="0.2">
      <c r="A10" s="3" t="s">
        <v>2</v>
      </c>
      <c r="B10" s="9">
        <v>5</v>
      </c>
      <c r="C10" s="10"/>
      <c r="D10" s="10"/>
      <c r="E10" s="10"/>
      <c r="F10" s="10">
        <f>B10*D9</f>
        <v>3.5355339059327373</v>
      </c>
      <c r="G10" s="11">
        <f>B10*E9</f>
        <v>3.5355339059327378</v>
      </c>
      <c r="H10" s="3"/>
      <c r="I10" s="9"/>
      <c r="J10" s="9"/>
      <c r="K10" s="9"/>
      <c r="L10" s="4"/>
    </row>
    <row r="11" spans="1:12" x14ac:dyDescent="0.2">
      <c r="A11" s="3" t="s">
        <v>4</v>
      </c>
      <c r="B11" s="18">
        <v>30</v>
      </c>
      <c r="C11" s="10">
        <f>RADIANS(B11)</f>
        <v>0.52359877559829882</v>
      </c>
      <c r="D11" s="10">
        <f>SIN(C11+C9+C7)</f>
        <v>0.9659258262890682</v>
      </c>
      <c r="E11" s="10">
        <f>COS(C11+C9+C7)</f>
        <v>0.25881904510252096</v>
      </c>
      <c r="F11" s="10"/>
      <c r="G11" s="11"/>
      <c r="H11" s="3"/>
      <c r="I11" s="9"/>
      <c r="J11" s="9"/>
      <c r="K11" s="9"/>
      <c r="L11" s="4"/>
    </row>
    <row r="12" spans="1:12" x14ac:dyDescent="0.2">
      <c r="A12" s="3" t="s">
        <v>5</v>
      </c>
      <c r="B12" s="9">
        <v>7</v>
      </c>
      <c r="C12" s="10"/>
      <c r="D12" s="10"/>
      <c r="E12" s="10"/>
      <c r="F12" s="10">
        <f>B12*D11</f>
        <v>6.7614807840234779</v>
      </c>
      <c r="G12" s="11">
        <f>B12*E11</f>
        <v>1.8117333157176467</v>
      </c>
      <c r="H12" s="3"/>
      <c r="I12" s="9"/>
      <c r="J12" s="9"/>
      <c r="K12" s="9"/>
      <c r="L12" s="4"/>
    </row>
    <row r="13" spans="1:12" x14ac:dyDescent="0.2">
      <c r="A13" s="3"/>
      <c r="B13" s="9"/>
      <c r="C13" s="9"/>
      <c r="D13" s="9"/>
      <c r="E13" s="9"/>
      <c r="F13" s="9"/>
      <c r="G13" s="4"/>
      <c r="H13" s="3"/>
      <c r="I13" s="9"/>
      <c r="J13" s="9"/>
      <c r="K13" s="9"/>
      <c r="L13" s="4"/>
    </row>
    <row r="14" spans="1:12" x14ac:dyDescent="0.2">
      <c r="A14" s="3"/>
      <c r="B14" s="9"/>
      <c r="C14" s="9"/>
      <c r="D14" s="9"/>
      <c r="E14" s="9"/>
      <c r="F14" s="19">
        <f>SUM(F6:F12)</f>
        <v>18.832548595888952</v>
      </c>
      <c r="G14" s="19">
        <f>SUM(G6:G12)</f>
        <v>8.8828011275831216</v>
      </c>
      <c r="H14" s="3"/>
      <c r="I14" s="9"/>
      <c r="J14" s="9"/>
      <c r="K14" s="9"/>
      <c r="L14" s="4"/>
    </row>
    <row r="15" spans="1:12" x14ac:dyDescent="0.2">
      <c r="A15" s="68" t="s">
        <v>18</v>
      </c>
      <c r="B15" s="69"/>
      <c r="C15" s="69"/>
      <c r="D15" s="9"/>
      <c r="E15" s="9"/>
      <c r="F15" s="9"/>
      <c r="G15" s="4"/>
      <c r="H15" s="3" t="s">
        <v>12</v>
      </c>
      <c r="I15" s="29">
        <f>SQRT((J8*J8)+(K8*K8))</f>
        <v>13.960098163825986</v>
      </c>
      <c r="J15" s="9"/>
      <c r="K15" s="9"/>
      <c r="L15" s="4"/>
    </row>
    <row r="16" spans="1:12" x14ac:dyDescent="0.2">
      <c r="A16" s="3"/>
      <c r="B16" s="9"/>
      <c r="C16" s="9"/>
      <c r="D16" s="9"/>
      <c r="E16" s="9"/>
      <c r="F16" s="9"/>
      <c r="G16" s="4"/>
      <c r="H16" s="3" t="s">
        <v>13</v>
      </c>
      <c r="I16" s="29">
        <f>ATAN2(K8,J8)</f>
        <v>1.435513869882578</v>
      </c>
      <c r="J16" s="9"/>
      <c r="K16" s="9"/>
      <c r="L16" s="30">
        <f>DEGREES(I16)</f>
        <v>82.248886176763733</v>
      </c>
    </row>
    <row r="17" spans="1:13" x14ac:dyDescent="0.2">
      <c r="A17" s="70" t="s">
        <v>19</v>
      </c>
      <c r="B17" s="71"/>
      <c r="C17" s="71"/>
      <c r="D17" s="9"/>
      <c r="E17" s="9"/>
      <c r="F17" s="9"/>
      <c r="G17" s="4"/>
      <c r="H17" s="3" t="s">
        <v>14</v>
      </c>
      <c r="I17" s="9" t="e">
        <f>ACOS(((B8*B8)-(B10*B10)+(I15*I15))/((2*B8)*I15))</f>
        <v>#NUM!</v>
      </c>
      <c r="J17" s="9"/>
      <c r="K17" s="9"/>
      <c r="L17" s="4" t="e">
        <f>DEGREES(I17)</f>
        <v>#NUM!</v>
      </c>
    </row>
    <row r="18" spans="1:13" x14ac:dyDescent="0.2">
      <c r="A18" s="3"/>
      <c r="B18" s="9"/>
      <c r="C18" s="9"/>
      <c r="D18" s="9"/>
      <c r="E18" s="9" t="s">
        <v>11</v>
      </c>
      <c r="F18" s="9">
        <v>0</v>
      </c>
      <c r="G18" s="4">
        <v>0</v>
      </c>
      <c r="H18" s="3" t="s">
        <v>15</v>
      </c>
      <c r="I18" s="9" t="e">
        <f>I16+I17</f>
        <v>#NUM!</v>
      </c>
      <c r="J18" s="9"/>
      <c r="K18" s="9"/>
      <c r="L18" s="15" t="e">
        <f>DEGREES(I18)</f>
        <v>#NUM!</v>
      </c>
    </row>
    <row r="19" spans="1:13" x14ac:dyDescent="0.2">
      <c r="A19" s="3"/>
      <c r="B19" s="9"/>
      <c r="C19" s="9"/>
      <c r="D19" s="9"/>
      <c r="E19" s="9" t="s">
        <v>1</v>
      </c>
      <c r="F19" s="29">
        <f>F6</f>
        <v>5</v>
      </c>
      <c r="G19" s="30">
        <f>G6</f>
        <v>0</v>
      </c>
      <c r="H19" s="3" t="s">
        <v>3</v>
      </c>
      <c r="I19" s="9" t="e">
        <f>ACOS(((B8*B8)+(B10*B10)-(I15*I15))/((2*B8)*B10))</f>
        <v>#NUM!</v>
      </c>
      <c r="J19" s="9"/>
      <c r="K19" s="9"/>
      <c r="L19" s="17" t="e">
        <f>-(180-DEGREES(I19))</f>
        <v>#NUM!</v>
      </c>
      <c r="M19" s="16"/>
    </row>
    <row r="20" spans="1:13" x14ac:dyDescent="0.2">
      <c r="A20" s="3"/>
      <c r="B20" s="9"/>
      <c r="C20" s="10"/>
      <c r="D20" s="10"/>
      <c r="E20" s="9" t="s">
        <v>3</v>
      </c>
      <c r="F20" s="29">
        <f>F8+F6</f>
        <v>8.5355339059327378</v>
      </c>
      <c r="G20" s="30">
        <f>G8+G6</f>
        <v>3.5355339059327378</v>
      </c>
      <c r="H20" s="3"/>
      <c r="I20" s="9"/>
      <c r="J20" s="9"/>
      <c r="K20" s="9"/>
      <c r="L20" s="4"/>
      <c r="M20" s="16"/>
    </row>
    <row r="21" spans="1:13" x14ac:dyDescent="0.2">
      <c r="A21" s="3"/>
      <c r="B21" s="9"/>
      <c r="C21" s="9"/>
      <c r="D21" s="9"/>
      <c r="E21" s="9" t="s">
        <v>4</v>
      </c>
      <c r="F21" s="29">
        <f>F10+F8+F6</f>
        <v>12.071067811865476</v>
      </c>
      <c r="G21" s="30">
        <f>G10+G8+G6</f>
        <v>7.0710678118654755</v>
      </c>
      <c r="H21" s="3"/>
      <c r="I21" s="9"/>
      <c r="J21" s="9"/>
      <c r="K21" s="9"/>
      <c r="L21" s="4"/>
    </row>
    <row r="22" spans="1:13" x14ac:dyDescent="0.2">
      <c r="A22" s="5"/>
      <c r="B22" s="12"/>
      <c r="C22" s="13"/>
      <c r="D22" s="13"/>
      <c r="E22" s="12" t="s">
        <v>5</v>
      </c>
      <c r="F22" s="31">
        <f>F12+F10+F8+F6</f>
        <v>18.832548595888952</v>
      </c>
      <c r="G22" s="32">
        <f>G12+G10+G8+G6</f>
        <v>8.8828011275831216</v>
      </c>
      <c r="H22" s="5"/>
      <c r="I22" s="12"/>
      <c r="J22" s="12"/>
      <c r="K22" s="12"/>
      <c r="L22" s="6"/>
    </row>
    <row r="24" spans="1:13" x14ac:dyDescent="0.2">
      <c r="C24" s="7"/>
      <c r="D24" s="7"/>
    </row>
    <row r="26" spans="1:13" x14ac:dyDescent="0.2">
      <c r="C26" s="7"/>
    </row>
  </sheetData>
  <mergeCells count="6">
    <mergeCell ref="A1:H1"/>
    <mergeCell ref="A2:I2"/>
    <mergeCell ref="A15:C15"/>
    <mergeCell ref="A17:C17"/>
    <mergeCell ref="A3:G3"/>
    <mergeCell ref="H3:L3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INVERSE KINEMATICS </vt:lpstr>
      <vt:lpstr>FORWARD KINEMATICS</vt:lpstr>
      <vt:lpstr>BASE_HEIGHT</vt:lpstr>
      <vt:lpstr>HUMERUS</vt:lpstr>
    </vt:vector>
  </TitlesOfParts>
  <Company>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better</dc:creator>
  <cp:lastModifiedBy>Ahmad Kamal Nasir</cp:lastModifiedBy>
  <cp:lastPrinted>2018-11-13T04:21:27Z</cp:lastPrinted>
  <dcterms:created xsi:type="dcterms:W3CDTF">2003-12-28T05:49:07Z</dcterms:created>
  <dcterms:modified xsi:type="dcterms:W3CDTF">2018-12-11T06:09:39Z</dcterms:modified>
</cp:coreProperties>
</file>