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Tables/pivotTable1.xml" ContentType="application/vnd.openxmlformats-officedocument.spreadsheetml.pivotTable+xml"/>
  <Override PartName="/xl/tables/table1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tables/table10.xml" ContentType="application/vnd.openxmlformats-officedocument.spreadsheetml.tab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pivotCache/pivotCacheRecords1.xml" ContentType="application/vnd.openxmlformats-officedocument.spreadsheetml.pivotCacheRecord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hidePivotFieldList="1" defaultThemeVersion="124226"/>
  <bookViews>
    <workbookView xWindow="0" yWindow="90" windowWidth="21630" windowHeight="9975" firstSheet="2" activeTab="6"/>
  </bookViews>
  <sheets>
    <sheet name="Sprint 0" sheetId="4" r:id="rId1"/>
    <sheet name="Sprint 1" sheetId="8" r:id="rId2"/>
    <sheet name="Sprint 2" sheetId="10" r:id="rId3"/>
    <sheet name="Sprint 3" sheetId="12" r:id="rId4"/>
    <sheet name="Sprint 4" sheetId="14" r:id="rId5"/>
    <sheet name="Sprint 5" sheetId="15" r:id="rId6"/>
    <sheet name="Sprint 6" sheetId="16" r:id="rId7"/>
    <sheet name="Product Backlog" sheetId="1" r:id="rId8"/>
    <sheet name="User Stories" sheetId="13" r:id="rId9"/>
    <sheet name="Release Plan" sheetId="7" r:id="rId10"/>
    <sheet name="Impediments" sheetId="11" r:id="rId11"/>
    <sheet name="Sprint Template" sheetId="3" r:id="rId12"/>
  </sheets>
  <definedNames>
    <definedName name="BacklogItemStatus">'Product Backlog'!$A$9:$A$13</definedName>
    <definedName name="BacklogTypes">'Product Backlog'!$A$2:$A$6</definedName>
    <definedName name="CalculateStatus" xml:space="preserve"> IF( Impeded &gt; 0, 'Product Backlog'!$A$12, IF( AND(Done &gt; 0, Done = NumberOfTasks), 'Product Backlog'!$A$11, IF( New = NumberOfTasks, 'Product Backlog'!$A$9, 'Product Backlog'!$A$10 )))</definedName>
    <definedName name="Done">COUNTIFS( INDIRECT("'" &amp; Table8[[#This Row],[Sprint]] &amp; "'!$G$6:$G$10000"), "*", INDIRECT("'" &amp; Table8[[#This Row],[Sprint]] &amp; "'!$A$6:$A$10000"), Table8[[#This Row],[ID]] )</definedName>
    <definedName name="HoursPerSp">IFERROR((Table8[[#This Row],[Worked Hours]]+Table8[[#This Row],[Remaining hours]])/Table8[[#This Row],[Size]],"")</definedName>
    <definedName name="Impeded">COUNTIFS( INDIRECT("'" &amp; Table8[[#This Row],[Sprint]] &amp; "'!$H$6:$H$10000"), "*", INDIRECT("'" &amp; Table8[[#This Row],[Sprint]] &amp; "'!$A$6:$A$10000"), Table8[[#This Row],[ID]] )</definedName>
    <definedName name="ImpedimentStatus">Impediments!$A$2:$A$4</definedName>
    <definedName name="InProgress">COUNTIFS( INDIRECT("'" &amp; Table8[[#This Row],[Sprint]] &amp; "'!$E$6:$E$10000"), "*", INDIRECT("'" &amp; Table8[[#This Row],[Sprint]] &amp; "'!$A$6:$A$10000"), Table8[[#This Row],[ID]] )</definedName>
    <definedName name="New">COUNTIFS( INDIRECT("'" &amp; Table8[[#This Row],[Sprint]] &amp; "'!$D$6:$D$10000"), "*", INDIRECT("'" &amp; Table8[[#This Row],[Sprint]] &amp; "'!$A$6:$A$10000"), Table8[[#This Row],[ID]] )</definedName>
    <definedName name="NumberOfTasks">COUNTIF( INDIRECT("'" &amp; Table8[[#This Row],[Sprint]] &amp; "'!$A$6:$A$10000"), Table8[[#This Row],[ID]] )</definedName>
    <definedName name="RemainingDays">IFERROR(Table8[[#This Row],[Remaining hours]]/Table8[[#This Row],[Hours per day]],"")</definedName>
    <definedName name="RemainingHours">IFERROR(SUMIFS( INDIRECT("'" &amp; Table8[[#This Row],[Sprint]] &amp; "'!$L$6:$L$10000"), INDIRECT("'" &amp; Table8[[#This Row],[Sprint]] &amp; "'!$A$6:$A$10000"), Table8[[#This Row],[ID]] ),"")</definedName>
    <definedName name="Status">IFERROR( CalculateStatus, 'Product Backlog'!$A$13)</definedName>
    <definedName name="ToBeVerified">COUNTIFS( INDIRECT("'" &amp; Table8[[#This Row],[Sprint]] &amp; "'!$F$6:$F$10000"), "*", INDIRECT("'" &amp; Table8[[#This Row],[Sprint]] &amp; "'!$A$6:$A$10000"), Table8[[#This Row],[ID]] )</definedName>
    <definedName name="WorkedDays">IFERROR(Table8[[#This Row],[Worked Hours]]/Table8[[#This Row],[Hours per day]],"")</definedName>
    <definedName name="WorkedHours">IFERROR(SUMIFS( INDIRECT("'" &amp; Table8[[#This Row],[Sprint]] &amp; "'!$K$6:$K$10000"), INDIRECT("'" &amp; Table8[[#This Row],[Sprint]] &amp; "'!$A$6:$A$10000"), Table8[[#This Row],[ID]] ),"")</definedName>
  </definedNames>
  <calcPr calcId="125725"/>
  <pivotCaches>
    <pivotCache cacheId="0" r:id="rId13"/>
  </pivotCaches>
</workbook>
</file>

<file path=xl/calcChain.xml><?xml version="1.0" encoding="utf-8"?>
<calcChain xmlns="http://schemas.openxmlformats.org/spreadsheetml/2006/main">
  <c r="B21" i="16"/>
  <c r="C21"/>
  <c r="B20"/>
  <c r="C20"/>
  <c r="J53" i="1"/>
  <c r="F54"/>
  <c r="B19" i="16"/>
  <c r="C19"/>
  <c r="B18"/>
  <c r="C18"/>
  <c r="B17"/>
  <c r="C17"/>
  <c r="B16"/>
  <c r="C16"/>
  <c r="B15"/>
  <c r="C15"/>
  <c r="B14"/>
  <c r="C14"/>
  <c r="B13"/>
  <c r="C13"/>
  <c r="B12"/>
  <c r="C12"/>
  <c r="B11"/>
  <c r="C11"/>
  <c r="B9"/>
  <c r="C9"/>
  <c r="J35" i="1"/>
  <c r="J34"/>
  <c r="B8" i="16"/>
  <c r="C8"/>
  <c r="B10"/>
  <c r="L22"/>
  <c r="K22"/>
  <c r="H22"/>
  <c r="G22"/>
  <c r="F22"/>
  <c r="E22"/>
  <c r="D22"/>
  <c r="C10"/>
  <c r="J33" i="1"/>
  <c r="B19" i="15"/>
  <c r="C19"/>
  <c r="B18"/>
  <c r="C18"/>
  <c r="B17"/>
  <c r="C17"/>
  <c r="B16"/>
  <c r="C16"/>
  <c r="J31" i="1"/>
  <c r="B12" i="15"/>
  <c r="C12"/>
  <c r="B11"/>
  <c r="C11"/>
  <c r="J32" i="1"/>
  <c r="B10" i="15"/>
  <c r="C10"/>
  <c r="B15"/>
  <c r="C15"/>
  <c r="B14"/>
  <c r="C14"/>
  <c r="B9"/>
  <c r="C9"/>
  <c r="B8"/>
  <c r="C8"/>
  <c r="J30" i="1"/>
  <c r="L20" i="15"/>
  <c r="K20"/>
  <c r="H20"/>
  <c r="G20"/>
  <c r="F20"/>
  <c r="E20"/>
  <c r="D20"/>
  <c r="C13"/>
  <c r="B13"/>
  <c r="B13" i="14"/>
  <c r="C13"/>
  <c r="B12"/>
  <c r="C12"/>
  <c r="B14"/>
  <c r="C14"/>
  <c r="B9"/>
  <c r="C9"/>
  <c r="B10"/>
  <c r="C10"/>
  <c r="J29" i="1"/>
  <c r="B18" i="14"/>
  <c r="C18"/>
  <c r="B17"/>
  <c r="C17"/>
  <c r="B16"/>
  <c r="C16"/>
  <c r="B15"/>
  <c r="C15"/>
  <c r="B11"/>
  <c r="C11"/>
  <c r="J27" i="1"/>
  <c r="B9" i="13"/>
  <c r="J28" i="1"/>
  <c r="L19" i="14"/>
  <c r="K19"/>
  <c r="H19"/>
  <c r="G19"/>
  <c r="F19"/>
  <c r="E19"/>
  <c r="D19"/>
  <c r="C8"/>
  <c r="B8"/>
  <c r="B14" i="12"/>
  <c r="C14"/>
  <c r="B11" i="11"/>
  <c r="B13" i="12"/>
  <c r="C13"/>
  <c r="B12"/>
  <c r="C12"/>
  <c r="B11"/>
  <c r="C11"/>
  <c r="B6" i="13"/>
  <c r="B7"/>
  <c r="B8"/>
  <c r="B10" i="12"/>
  <c r="C10"/>
  <c r="B9"/>
  <c r="C9"/>
  <c r="B8"/>
  <c r="C8"/>
  <c r="B7"/>
  <c r="C7"/>
  <c r="B5" i="13"/>
  <c r="J36" i="1"/>
  <c r="J26"/>
  <c r="L15" i="12"/>
  <c r="K15"/>
  <c r="H15"/>
  <c r="G15"/>
  <c r="F15"/>
  <c r="E15"/>
  <c r="D15"/>
  <c r="C6"/>
  <c r="B6"/>
  <c r="C12" i="11"/>
  <c r="B10"/>
  <c r="B7" i="10"/>
  <c r="C7"/>
  <c r="L8"/>
  <c r="K8"/>
  <c r="H8"/>
  <c r="G8"/>
  <c r="F8"/>
  <c r="E8"/>
  <c r="D8"/>
  <c r="C6"/>
  <c r="B6"/>
  <c r="B12" i="8"/>
  <c r="C12"/>
  <c r="G26" i="1"/>
  <c r="H29"/>
  <c r="G34"/>
  <c r="H28"/>
  <c r="G36"/>
  <c r="H31"/>
  <c r="H32"/>
  <c r="E36"/>
  <c r="E53"/>
  <c r="H35"/>
  <c r="E29"/>
  <c r="H27"/>
  <c r="H33"/>
  <c r="E28"/>
  <c r="E33"/>
  <c r="G30"/>
  <c r="H26"/>
  <c r="E26"/>
  <c r="G29"/>
  <c r="G27"/>
  <c r="G32"/>
  <c r="E31"/>
  <c r="H36"/>
  <c r="H53"/>
  <c r="G33"/>
  <c r="E27"/>
  <c r="E30"/>
  <c r="H34"/>
  <c r="G35"/>
  <c r="G28"/>
  <c r="E32"/>
  <c r="E34"/>
  <c r="E35"/>
  <c r="G53"/>
  <c r="H30"/>
  <c r="G31"/>
  <c r="L53" l="1"/>
  <c r="K53"/>
  <c r="I53"/>
  <c r="I35"/>
  <c r="K35"/>
  <c r="L35"/>
  <c r="L34"/>
  <c r="K34"/>
  <c r="I34"/>
  <c r="C22" i="16"/>
  <c r="L33" i="1"/>
  <c r="I33"/>
  <c r="K33"/>
  <c r="I31"/>
  <c r="K31"/>
  <c r="L31"/>
  <c r="I32"/>
  <c r="K32"/>
  <c r="L32"/>
  <c r="C20" i="15"/>
  <c r="L30" i="1"/>
  <c r="I30"/>
  <c r="K30"/>
  <c r="I29"/>
  <c r="K29"/>
  <c r="L29"/>
  <c r="I27"/>
  <c r="K27"/>
  <c r="L27"/>
  <c r="I28"/>
  <c r="K28"/>
  <c r="L28"/>
  <c r="C15" i="12"/>
  <c r="I36" i="1"/>
  <c r="K36"/>
  <c r="L36"/>
  <c r="I26"/>
  <c r="K26"/>
  <c r="L26"/>
  <c r="C8" i="10"/>
  <c r="B9" i="8"/>
  <c r="C9"/>
  <c r="J23" i="1"/>
  <c r="B11" i="8"/>
  <c r="C11"/>
  <c r="B10"/>
  <c r="C10"/>
  <c r="B8"/>
  <c r="C8"/>
  <c r="B7"/>
  <c r="C7"/>
  <c r="J25" i="1"/>
  <c r="J22"/>
  <c r="J21"/>
  <c r="J20"/>
  <c r="J19"/>
  <c r="J24"/>
  <c r="B11" i="4"/>
  <c r="C11"/>
  <c r="L13" i="8"/>
  <c r="K13"/>
  <c r="H13"/>
  <c r="G13"/>
  <c r="F13"/>
  <c r="E13"/>
  <c r="D13"/>
  <c r="C6"/>
  <c r="B6"/>
  <c r="E20" i="1"/>
  <c r="H21"/>
  <c r="H22"/>
  <c r="E24"/>
  <c r="E22"/>
  <c r="G23"/>
  <c r="G21"/>
  <c r="G20"/>
  <c r="H20"/>
  <c r="H25"/>
  <c r="E21"/>
  <c r="H24"/>
  <c r="E19"/>
  <c r="E25"/>
  <c r="H23"/>
  <c r="H19"/>
  <c r="G25"/>
  <c r="G24"/>
  <c r="E23"/>
  <c r="G19"/>
  <c r="G22"/>
  <c r="K23" l="1"/>
  <c r="I23"/>
  <c r="L23"/>
  <c r="I25"/>
  <c r="K25"/>
  <c r="L25"/>
  <c r="I22"/>
  <c r="K22"/>
  <c r="L22"/>
  <c r="I21"/>
  <c r="K21"/>
  <c r="L21"/>
  <c r="K20"/>
  <c r="I20"/>
  <c r="L20"/>
  <c r="I19"/>
  <c r="K19"/>
  <c r="L19"/>
  <c r="I24"/>
  <c r="K24"/>
  <c r="L24"/>
  <c r="B10" i="4"/>
  <c r="C10"/>
  <c r="B9"/>
  <c r="C9"/>
  <c r="B8"/>
  <c r="C8"/>
  <c r="B7"/>
  <c r="C7"/>
  <c r="J52" i="1"/>
  <c r="J51"/>
  <c r="J50"/>
  <c r="J49"/>
  <c r="J48"/>
  <c r="J47"/>
  <c r="J46"/>
  <c r="J45"/>
  <c r="J44"/>
  <c r="J43"/>
  <c r="J42"/>
  <c r="J41"/>
  <c r="J40"/>
  <c r="B6" i="4"/>
  <c r="C6"/>
  <c r="J18" i="1"/>
  <c r="J39"/>
  <c r="J38"/>
  <c r="J37"/>
  <c r="L12" i="4"/>
  <c r="K12"/>
  <c r="H12"/>
  <c r="G12"/>
  <c r="F12"/>
  <c r="E12"/>
  <c r="D12"/>
  <c r="C8" i="3"/>
  <c r="B8"/>
  <c r="D9"/>
  <c r="E9"/>
  <c r="F9"/>
  <c r="G9"/>
  <c r="H9"/>
  <c r="K9"/>
  <c r="L9"/>
  <c r="D54" i="1"/>
  <c r="E41"/>
  <c r="G43"/>
  <c r="G52"/>
  <c r="E42"/>
  <c r="G44"/>
  <c r="E43"/>
  <c r="E18"/>
  <c r="G39"/>
  <c r="H49"/>
  <c r="E52"/>
  <c r="H45"/>
  <c r="H46"/>
  <c r="G40"/>
  <c r="E37"/>
  <c r="E46"/>
  <c r="E51"/>
  <c r="H52"/>
  <c r="H43"/>
  <c r="H37"/>
  <c r="G37"/>
  <c r="G17"/>
  <c r="G41"/>
  <c r="G51"/>
  <c r="G18"/>
  <c r="G45"/>
  <c r="H40"/>
  <c r="E39"/>
  <c r="H50"/>
  <c r="H47"/>
  <c r="G50"/>
  <c r="H48"/>
  <c r="G49"/>
  <c r="G38"/>
  <c r="E44"/>
  <c r="G48"/>
  <c r="E48"/>
  <c r="G46"/>
  <c r="G47"/>
  <c r="H17"/>
  <c r="H18"/>
  <c r="E45"/>
  <c r="H38"/>
  <c r="H44"/>
  <c r="H39"/>
  <c r="E38"/>
  <c r="H42"/>
  <c r="E49"/>
  <c r="E40"/>
  <c r="E17"/>
  <c r="G42"/>
  <c r="H51"/>
  <c r="E50"/>
  <c r="E47"/>
  <c r="H41"/>
  <c r="L45" l="1"/>
  <c r="L41"/>
  <c r="L43"/>
  <c r="L46"/>
  <c r="L40"/>
  <c r="L38"/>
  <c r="L18"/>
  <c r="L37"/>
  <c r="L17"/>
  <c r="L39"/>
  <c r="L47"/>
  <c r="L42"/>
  <c r="L44"/>
  <c r="L48"/>
  <c r="L49"/>
  <c r="L50"/>
  <c r="L51"/>
  <c r="L52"/>
  <c r="K17"/>
  <c r="K42"/>
  <c r="K18"/>
  <c r="K40"/>
  <c r="K37"/>
  <c r="K41"/>
  <c r="K44"/>
  <c r="K46"/>
  <c r="K45"/>
  <c r="K39"/>
  <c r="K38"/>
  <c r="K43"/>
  <c r="K47"/>
  <c r="K48"/>
  <c r="K49"/>
  <c r="K50"/>
  <c r="K51"/>
  <c r="K52"/>
  <c r="I17"/>
  <c r="I42"/>
  <c r="I18"/>
  <c r="I40"/>
  <c r="I37"/>
  <c r="I41"/>
  <c r="I44"/>
  <c r="I46"/>
  <c r="I45"/>
  <c r="I39"/>
  <c r="I38"/>
  <c r="I43"/>
  <c r="I47"/>
  <c r="I48"/>
  <c r="I49"/>
  <c r="I50"/>
  <c r="I51"/>
  <c r="I52"/>
  <c r="J54"/>
  <c r="G54"/>
  <c r="C9" i="3"/>
  <c r="I54" i="1" l="1"/>
  <c r="K54"/>
  <c r="L54" l="1"/>
  <c r="H54"/>
</calcChain>
</file>

<file path=xl/sharedStrings.xml><?xml version="1.0" encoding="utf-8"?>
<sst xmlns="http://schemas.openxmlformats.org/spreadsheetml/2006/main" count="635" uniqueCount="228">
  <si>
    <t>Product Backlog</t>
  </si>
  <si>
    <t>User Story</t>
  </si>
  <si>
    <t>ID</t>
  </si>
  <si>
    <t>Type</t>
  </si>
  <si>
    <t>Description</t>
  </si>
  <si>
    <t>Story</t>
  </si>
  <si>
    <t>New</t>
  </si>
  <si>
    <t>In Progress</t>
  </si>
  <si>
    <t>To be verified</t>
  </si>
  <si>
    <t>Done</t>
  </si>
  <si>
    <t>Impeded</t>
  </si>
  <si>
    <t>Worked hours</t>
  </si>
  <si>
    <t>Remaining hours</t>
  </si>
  <si>
    <t>Story ID</t>
  </si>
  <si>
    <t>Tech Story</t>
  </si>
  <si>
    <t>Assignee</t>
  </si>
  <si>
    <t>Spike</t>
  </si>
  <si>
    <t>Tax</t>
  </si>
  <si>
    <t>Status</t>
  </si>
  <si>
    <t>Backlog item types</t>
  </si>
  <si>
    <t>Story proposed by the team</t>
  </si>
  <si>
    <t>Study</t>
  </si>
  <si>
    <t>Process overhead</t>
  </si>
  <si>
    <t>Story that has immediate value to the user</t>
  </si>
  <si>
    <t>Size</t>
  </si>
  <si>
    <t>Backlog item status</t>
  </si>
  <si>
    <t>Not worked on yet</t>
  </si>
  <si>
    <t>Currently working on the item</t>
  </si>
  <si>
    <t>Implemented, tested, potentially shippable</t>
  </si>
  <si>
    <t>Item cannot be implemented due to impediments</t>
  </si>
  <si>
    <t>Sprint</t>
  </si>
  <si>
    <t>Defect</t>
  </si>
  <si>
    <t>Bugs, anything that doesn't work as expected</t>
  </si>
  <si>
    <t>Total</t>
  </si>
  <si>
    <t>Row Labels</t>
  </si>
  <si>
    <t>Grand Total</t>
  </si>
  <si>
    <t>Column Labels</t>
  </si>
  <si>
    <t>Sum of Size</t>
  </si>
  <si>
    <t>Release Plan</t>
  </si>
  <si>
    <t>Hours per day</t>
  </si>
  <si>
    <t>(blank)</t>
  </si>
  <si>
    <t>Sprint #</t>
  </si>
  <si>
    <t>Goal</t>
  </si>
  <si>
    <t>Sprint Goal</t>
  </si>
  <si>
    <t>Backlog</t>
  </si>
  <si>
    <t>Sprint 0</t>
  </si>
  <si>
    <t>Get Started</t>
  </si>
  <si>
    <t>Usual hours per day</t>
  </si>
  <si>
    <t>Workdays</t>
  </si>
  <si>
    <t>Weekend</t>
  </si>
  <si>
    <t>N/A</t>
  </si>
  <si>
    <t>Not applicable, status unknown. Hopefully this is temporary</t>
  </si>
  <si>
    <t>US1</t>
  </si>
  <si>
    <t>US2</t>
  </si>
  <si>
    <t>US3</t>
  </si>
  <si>
    <t>TS1</t>
  </si>
  <si>
    <t>TS2</t>
  </si>
  <si>
    <t>Create project structure</t>
  </si>
  <si>
    <t>x</t>
  </si>
  <si>
    <t>TX1</t>
  </si>
  <si>
    <t>Create user stories</t>
  </si>
  <si>
    <t>Worked Hours</t>
  </si>
  <si>
    <t>Worked Days</t>
  </si>
  <si>
    <t>Remaining Days</t>
  </si>
  <si>
    <t>US4</t>
  </si>
  <si>
    <t>US5</t>
  </si>
  <si>
    <t>As a User I can configure my Google account, by selecting Username/Password To access my account</t>
  </si>
  <si>
    <t>As a User I can see phone added contact is pushed to Google Contacts To be able to sync it further</t>
  </si>
  <si>
    <t>As a User I can see Google Contacts added contact is pushed to my phone To be able to communicate with the new contact</t>
  </si>
  <si>
    <t>As a User I can configure how often the from Google Contacts happens To control my network traffic and costs</t>
  </si>
  <si>
    <t>As a User I want my Google account data to be secured To be safe if I lose my device</t>
  </si>
  <si>
    <t>US6</t>
  </si>
  <si>
    <t>As a User I can see a removed contact from Google Contacts is removed also from my phone To avoid keeping dirt on my phone</t>
  </si>
  <si>
    <t>US7</t>
  </si>
  <si>
    <t>As a User I can see a removed contact from my phone is removed also from Google Contacts To be able to remove it further from other devices</t>
  </si>
  <si>
    <t>US8</t>
  </si>
  <si>
    <t>As a User I can see a modified contact from Google Contacts modified also on my Phone To avoid data consistency issues</t>
  </si>
  <si>
    <t>US9</t>
  </si>
  <si>
    <t>As a User I can see a modified contact from my phone modified also on Google Contacts To avoid data consistency with other devices</t>
  </si>
  <si>
    <t>US10</t>
  </si>
  <si>
    <t>As a User I can see the synchronizing status To be able to control it.</t>
  </si>
  <si>
    <t>US11</t>
  </si>
  <si>
    <t>As a User I can stop a synchronization from running To avoid traffic if I need to make changes</t>
  </si>
  <si>
    <t>US12</t>
  </si>
  <si>
    <t>As a User I can see a notification when the sync is running To have control over it</t>
  </si>
  <si>
    <t>US13</t>
  </si>
  <si>
    <t>As a User I can initiate a manual sync To sync the contacts when I want to</t>
  </si>
  <si>
    <t>US14</t>
  </si>
  <si>
    <t>As a User I can sync all my contacts when out-of-the-box To have a nice experience</t>
  </si>
  <si>
    <t>US15</t>
  </si>
  <si>
    <t>As a User I can configure when the sync happens To control my traffic and costs</t>
  </si>
  <si>
    <t>US16</t>
  </si>
  <si>
    <t>As a User I can configure the sync not to happen when roaming To control my costs</t>
  </si>
  <si>
    <t>Add constants to LeahConsts.hrh</t>
  </si>
  <si>
    <t>Sprint 1</t>
  </si>
  <si>
    <t>Create structure for Server</t>
  </si>
  <si>
    <t>Create structure for ServLib</t>
  </si>
  <si>
    <t>Create structure for CommonFramework</t>
  </si>
  <si>
    <t>Create initial stories</t>
  </si>
  <si>
    <t>Hours / SP</t>
  </si>
  <si>
    <t>Not Started</t>
  </si>
  <si>
    <t>Get something working</t>
  </si>
  <si>
    <t>Add server classes to Server component</t>
  </si>
  <si>
    <t>TS3</t>
  </si>
  <si>
    <t>Create UI framework</t>
  </si>
  <si>
    <t>TS4</t>
  </si>
  <si>
    <t>Create control base class</t>
  </si>
  <si>
    <t>TS5</t>
  </si>
  <si>
    <t>Create support for properties</t>
  </si>
  <si>
    <t>TS6</t>
  </si>
  <si>
    <t>Create support for data binding between properties</t>
  </si>
  <si>
    <t>TS7</t>
  </si>
  <si>
    <t>Create support for events</t>
  </si>
  <si>
    <t>Sprint 2</t>
  </si>
  <si>
    <t>TS8</t>
  </si>
  <si>
    <t>Create support for XML loading</t>
  </si>
  <si>
    <t>Create properties</t>
  </si>
  <si>
    <t>Create events</t>
  </si>
  <si>
    <t>Create data binding</t>
  </si>
  <si>
    <t>Take properties from .NET Windows Forms</t>
  </si>
  <si>
    <t>Take events from .NET Winfows Forms</t>
  </si>
  <si>
    <t>Create support for read only properties</t>
  </si>
  <si>
    <t>Create read only properties</t>
  </si>
  <si>
    <t>Implement infrastructure for Control</t>
  </si>
  <si>
    <t>Sprint 3</t>
  </si>
  <si>
    <t>MC</t>
  </si>
  <si>
    <t>Do the infrastructure</t>
  </si>
  <si>
    <t>Implement UI framework</t>
  </si>
  <si>
    <t>Implement XML tools</t>
  </si>
  <si>
    <t>Impediments</t>
  </si>
  <si>
    <t>Impediments list</t>
  </si>
  <si>
    <t>Not solved</t>
  </si>
  <si>
    <t>Impediments status</t>
  </si>
  <si>
    <t>Impediments that are not solved</t>
  </si>
  <si>
    <t>Impediment that is currently being solved or analyzed</t>
  </si>
  <si>
    <t>Solved</t>
  </si>
  <si>
    <t>Impediment solved</t>
  </si>
  <si>
    <t>Use the compiler debug information to get the variables types. Use those types to perform different kind of assignments, depending on type. For example, do not use quotes for numbers.</t>
  </si>
  <si>
    <t>See the first actual results</t>
  </si>
  <si>
    <t>?</t>
  </si>
  <si>
    <t>US17</t>
  </si>
  <si>
    <t>As a User I want to see a start screen out of the box</t>
  </si>
  <si>
    <t>US18</t>
  </si>
  <si>
    <t>User Stories</t>
  </si>
  <si>
    <t>As a User I want to see a starting screen after the application is configured</t>
  </si>
  <si>
    <t>Acceptance Criteria</t>
  </si>
  <si>
    <t>Welcome text top left</t>
  </si>
  <si>
    <t>Title top left, under the welcome text</t>
  </si>
  <si>
    <t>Application intro text under the title</t>
  </si>
  <si>
    <t>Create OoB intro view class</t>
  </si>
  <si>
    <t>Create welcome label</t>
  </si>
  <si>
    <t>Create title label</t>
  </si>
  <si>
    <t>Create intro text label</t>
  </si>
  <si>
    <t>Begin button in bottom right</t>
  </si>
  <si>
    <t>Create button basic class</t>
  </si>
  <si>
    <t>Us17</t>
  </si>
  <si>
    <t>Implement touch triggering of click</t>
  </si>
  <si>
    <t>Add begin button to intro view</t>
  </si>
  <si>
    <t>Add button properties and events</t>
  </si>
  <si>
    <t>Properties assignment does not work properly. KERN-EXEC 3 when assigning directly 2 properties. Paddings cannot be set with "=" operator</t>
  </si>
  <si>
    <t>Reimplement padding as TRect with external properties</t>
  </si>
  <si>
    <t>TS9</t>
  </si>
  <si>
    <t>Create support for enumeration values</t>
  </si>
  <si>
    <t>Something like a table with symbol and numeric value. The parser would look for the symbol and read the associated value.</t>
  </si>
  <si>
    <t>TS10</t>
  </si>
  <si>
    <t>Implement layout support</t>
  </si>
  <si>
    <t>Sprint 4</t>
  </si>
  <si>
    <t>Start Date</t>
  </si>
  <si>
    <t>End Date</t>
  </si>
  <si>
    <t>Implement canvas</t>
  </si>
  <si>
    <t>Implement stack panel</t>
  </si>
  <si>
    <t>Implement support for enums</t>
  </si>
  <si>
    <t>Implement bool parsing</t>
  </si>
  <si>
    <t>Implement separate enums</t>
  </si>
  <si>
    <t>Load the UI from XML</t>
  </si>
  <si>
    <t>US19</t>
  </si>
  <si>
    <t>As a User I can see the Config application in the applications list on the phone</t>
  </si>
  <si>
    <t>Sprint 5</t>
  </si>
  <si>
    <t>Implement parent suport in perl script</t>
  </si>
  <si>
    <t>Implement attached properties in perl script</t>
  </si>
  <si>
    <t>Implement Row and Column definition in Grid</t>
  </si>
  <si>
    <t>Implement Measure and Arrange in Grid</t>
  </si>
  <si>
    <t>Implement only one Layout cycle</t>
  </si>
  <si>
    <t>Add Grid alignment attached properties</t>
  </si>
  <si>
    <t>TS11</t>
  </si>
  <si>
    <t>Implement forms management</t>
  </si>
  <si>
    <t>Have the config application</t>
  </si>
  <si>
    <t>Study the Application Framework in Symbian sources</t>
  </si>
  <si>
    <t>Implement Form unload</t>
  </si>
  <si>
    <t>Implement form loading and unloading when switching between forms</t>
  </si>
  <si>
    <t>Implement necessary code to display the application in the apps list</t>
  </si>
  <si>
    <t>Close application via App List exit</t>
  </si>
  <si>
    <t>Check all ASSERTs to run dispensable code.</t>
  </si>
  <si>
    <t>Sprint 6</t>
  </si>
  <si>
    <t>Optimize form layout</t>
  </si>
  <si>
    <t>TS13</t>
  </si>
  <si>
    <t>Implement images manager</t>
  </si>
  <si>
    <t>Optimize attached properties default values</t>
  </si>
  <si>
    <t>Implement Images Manager singleton</t>
  </si>
  <si>
    <t>Implement image loading and unloading</t>
  </si>
  <si>
    <t>Implement reference counting for images</t>
  </si>
  <si>
    <t>Implement image identification by number</t>
  </si>
  <si>
    <t>US20</t>
  </si>
  <si>
    <t>As a User I can type in usernames and passwords</t>
  </si>
  <si>
    <t>US21</t>
  </si>
  <si>
    <t>As a User I can have the application in both portrait and landscape</t>
  </si>
  <si>
    <t>Make it useful</t>
  </si>
  <si>
    <t>TS14</t>
  </si>
  <si>
    <t>Implement styles</t>
  </si>
  <si>
    <t>Sprint 7</t>
  </si>
  <si>
    <t>TS15</t>
  </si>
  <si>
    <t>Implement animations</t>
  </si>
  <si>
    <t>Check what messages are sent when switching orientation</t>
  </si>
  <si>
    <t>Handle the orientation the message and re-layout the app</t>
  </si>
  <si>
    <t>Study how to create a FEP aware editor</t>
  </si>
  <si>
    <t>Implement keyboard multipage support</t>
  </si>
  <si>
    <t>Implement pressed key popup</t>
  </si>
  <si>
    <t>Implement keyboard singleton</t>
  </si>
  <si>
    <t>Implement numbers page</t>
  </si>
  <si>
    <t>Implement symbols page</t>
  </si>
  <si>
    <t>Integrate keyboard at application level</t>
  </si>
  <si>
    <t>Implement form scrolling when keyboard pops up</t>
  </si>
  <si>
    <t>Implement keyboard popup on demand</t>
  </si>
  <si>
    <t>Implement custom keyboard base</t>
  </si>
  <si>
    <t>US22</t>
  </si>
  <si>
    <t>As a User I can install the application on the phone with or without dependencies</t>
  </si>
  <si>
    <t>Change Paint and other event args members from properties to simple members</t>
  </si>
  <si>
    <t>Add WindowLocation property to forms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</si>
</sst>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10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24"/>
      <name val="Calibri"/>
      <family val="2"/>
      <scheme val="minor"/>
    </font>
    <font>
      <b/>
      <sz val="11"/>
      <color theme="1"/>
      <name val="Calibri"/>
      <scheme val="minor"/>
    </font>
    <font>
      <sz val="2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9" fillId="0" borderId="0" applyFont="0" applyFill="0" applyBorder="0" applyAlignment="0" applyProtection="0"/>
  </cellStyleXfs>
  <cellXfs count="56">
    <xf numFmtId="0" fontId="0" fillId="0" borderId="0" xfId="0"/>
    <xf numFmtId="0" fontId="3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 vertical="center" wrapText="1"/>
    </xf>
    <xf numFmtId="0" fontId="1" fillId="2" borderId="0" xfId="0" applyFont="1" applyFill="1"/>
    <xf numFmtId="0" fontId="1" fillId="2" borderId="0" xfId="0" applyFont="1" applyFill="1" applyBorder="1"/>
    <xf numFmtId="0" fontId="4" fillId="0" borderId="0" xfId="0" applyFont="1" applyFill="1" applyBorder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6" fillId="0" borderId="0" xfId="0" applyFont="1"/>
    <xf numFmtId="2" fontId="0" fillId="0" borderId="0" xfId="0" applyNumberFormat="1"/>
    <xf numFmtId="0" fontId="5" fillId="0" borderId="0" xfId="0" applyFont="1" applyAlignment="1">
      <alignment vertical="center" wrapText="1"/>
    </xf>
    <xf numFmtId="0" fontId="7" fillId="0" borderId="0" xfId="0" applyFont="1"/>
    <xf numFmtId="0" fontId="8" fillId="0" borderId="0" xfId="0" applyFont="1"/>
    <xf numFmtId="0" fontId="2" fillId="0" borderId="0" xfId="0" applyNumberFormat="1" applyFont="1" applyAlignment="1">
      <alignment vertical="center"/>
    </xf>
    <xf numFmtId="0" fontId="0" fillId="0" borderId="0" xfId="0" applyNumberFormat="1" applyFont="1" applyAlignment="1">
      <alignment horizontal="center" vertical="center"/>
    </xf>
    <xf numFmtId="0" fontId="3" fillId="0" borderId="0" xfId="0" applyFont="1" applyAlignment="1"/>
    <xf numFmtId="0" fontId="1" fillId="2" borderId="0" xfId="0" applyFont="1" applyFill="1" applyAlignment="1"/>
    <xf numFmtId="0" fontId="0" fillId="0" borderId="1" xfId="0" applyFont="1" applyBorder="1"/>
    <xf numFmtId="0" fontId="0" fillId="0" borderId="1" xfId="0" applyBorder="1"/>
    <xf numFmtId="2" fontId="0" fillId="0" borderId="0" xfId="0" applyNumberFormat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2" fontId="0" fillId="0" borderId="0" xfId="0" applyNumberFormat="1" applyBorder="1" applyAlignment="1">
      <alignment vertical="center"/>
    </xf>
    <xf numFmtId="2" fontId="0" fillId="0" borderId="0" xfId="0" applyNumberForma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5" fillId="0" borderId="0" xfId="0" applyNumberFormat="1" applyFont="1" applyBorder="1" applyAlignment="1">
      <alignment vertical="center"/>
    </xf>
    <xf numFmtId="0" fontId="5" fillId="0" borderId="0" xfId="0" applyFont="1" applyBorder="1" applyAlignment="1">
      <alignment horizontal="center" vertical="center"/>
    </xf>
    <xf numFmtId="43" fontId="0" fillId="0" borderId="0" xfId="1" applyFont="1" applyAlignment="1">
      <alignment horizontal="center" vertical="center"/>
    </xf>
    <xf numFmtId="43" fontId="0" fillId="0" borderId="0" xfId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NumberFormat="1" applyFont="1" applyAlignment="1">
      <alignment vertical="center" wrapText="1"/>
    </xf>
    <xf numFmtId="0" fontId="2" fillId="0" borderId="0" xfId="0" applyNumberFormat="1" applyFont="1" applyBorder="1" applyAlignment="1">
      <alignment vertical="center" wrapText="1"/>
    </xf>
    <xf numFmtId="14" fontId="8" fillId="0" borderId="0" xfId="0" applyNumberFormat="1" applyFont="1"/>
    <xf numFmtId="0" fontId="0" fillId="0" borderId="1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</cellXfs>
  <cellStyles count="2">
    <cellStyle name="Comma" xfId="1" builtinId="3"/>
    <cellStyle name="Normal" xfId="0" builtinId="0"/>
  </cellStyles>
  <dxfs count="261">
    <dxf>
      <alignment horizontal="center" vertical="center" textRotation="0" wrapText="0" indent="0" relativeIndent="0" justifyLastLine="0" shrinkToFit="0" mergeCell="0" readingOrder="0"/>
    </dxf>
    <dxf>
      <alignment horizontal="center" vertical="center" textRotation="0" wrapText="0" indent="0" relativeIndent="0" justifyLastLine="0" shrinkToFit="0" mergeCell="0" readingOrder="0"/>
    </dxf>
    <dxf>
      <alignment horizontal="center" vertical="center" textRotation="0" wrapText="0" indent="0" relativeIndent="0" justifyLastLine="0" shrinkToFit="0" mergeCell="0" readingOrder="0"/>
    </dxf>
    <dxf>
      <alignment horizontal="general" vertical="center" textRotation="0" wrapText="0" indent="0" relativeIndent="0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relativeIndent="0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relativeIndent="0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relativeIndent="0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relativeIndent="0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relativeIndent="0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relativeIndent="0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relativeIndent="0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relativeIndent="0" justifyLastLine="0" shrinkToFit="0" mergeCell="0" readingOrder="0"/>
    </dxf>
    <dxf>
      <alignment horizontal="center" vertical="center" textRotation="0" wrapText="0" indent="0" relativeIndent="0" justifyLastLine="0" shrinkToFit="0" mergeCell="0" readingOrder="0"/>
    </dxf>
    <dxf>
      <alignment horizontal="center" vertical="center" textRotation="0" wrapText="0" indent="0" relativeIndent="255" justifyLastLine="0" shrinkToFit="0" mergeCell="0" readingOrder="0"/>
    </dxf>
    <dxf>
      <alignment horizontal="center" vertical="center" textRotation="0" wrapText="0" indent="0" relativeIndent="0" justifyLastLine="0" shrinkToFit="0" mergeCell="0" readingOrder="0"/>
    </dxf>
    <dxf>
      <alignment horizontal="center" vertical="center" textRotation="0" wrapText="0" indent="0" relativeIndent="255" justifyLastLine="0" shrinkToFit="0" mergeCell="0" readingOrder="0"/>
    </dxf>
    <dxf>
      <alignment horizontal="center" vertical="center" textRotation="0" wrapText="0" indent="0" relativeIndent="0" justifyLastLine="0" shrinkToFit="0" mergeCell="0" readingOrder="0"/>
    </dxf>
    <dxf>
      <alignment horizontal="center" vertical="center" textRotation="0" wrapText="0" indent="0" relativeIndent="255" justifyLastLine="0" shrinkToFit="0" mergeCell="0" readingOrder="0"/>
    </dxf>
    <dxf>
      <alignment horizontal="general" vertical="center" textRotation="0" wrapText="0" indent="0" relativeIndent="0" justifyLastLine="0" shrinkToFit="0" mergeCell="0" readingOrder="0"/>
    </dxf>
    <dxf>
      <alignment horizontal="general" vertical="center" textRotation="0" wrapText="1" indent="0" relativeIndent="255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relativeIndent="0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relativeIndent="255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relativeIndent="0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relativeIndent="255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relativeIndent="0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relativeIndent="255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relativeIndent="0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relativeIndent="255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relativeIndent="0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relativeIndent="255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relativeIndent="0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vertical="center" textRotation="0" wrapText="0" indent="0" relativeIndent="255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relativeIndent="0" justifyLastLine="0" shrinkToFit="0" mergeCell="0" readingOrder="0"/>
    </dxf>
    <dxf>
      <font>
        <b/>
      </font>
      <numFmt numFmtId="0" formatCode="General"/>
      <alignment horizontal="general" vertical="center" textRotation="0" wrapText="1" indent="0" relativeIndent="255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relativeIndent="0" justifyLastLine="0" shrinkToFit="0" mergeCell="0" readingOrder="0"/>
    </dxf>
    <dxf>
      <font>
        <b/>
      </font>
      <alignment vertical="center" textRotation="0" wrapText="0" indent="0" relativeIndent="255" justifyLastLine="0" shrinkToFit="0" mergeCell="0" readingOrder="0"/>
    </dxf>
    <dxf>
      <alignment horizontal="center" vertical="center" textRotation="0" wrapText="0" indent="0" relativeIndent="255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relativeIndent="255" justifyLastLine="0" shrinkToFit="0" mergeCell="0" readingOrder="0"/>
    </dxf>
    <dxf>
      <alignment horizontal="center" vertical="center" textRotation="0" wrapText="0" indent="0" relativeIndent="0" justifyLastLine="0" shrinkToFit="0" mergeCell="0" readingOrder="0"/>
    </dxf>
    <dxf>
      <alignment horizontal="center" vertical="center" textRotation="0" wrapText="0" indent="0" relativeIndent="255" justifyLastLine="0" shrinkToFit="0" mergeCell="0" readingOrder="0"/>
    </dxf>
    <dxf>
      <alignment horizontal="general" vertical="center" textRotation="0" wrapText="0" indent="0" relativeIndent="0" justifyLastLine="0" shrinkToFit="0" mergeCell="0" readingOrder="0"/>
    </dxf>
    <dxf>
      <alignment horizontal="general" vertical="center" textRotation="0" wrapText="1" indent="0" relativeIndent="255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relativeIndent="0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relativeIndent="255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relativeIndent="0" justifyLastLine="0" shrinkToFit="0" mergeCell="0" readingOrder="0"/>
    </dxf>
    <dxf>
      <font>
        <b/>
      </font>
      <numFmt numFmtId="0" formatCode="General"/>
      <alignment horizontal="general" vertical="center" textRotation="0" wrapText="1" indent="0" relativeIndent="255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relativeIndent="0" justifyLastLine="0" shrinkToFit="0" mergeCell="0" readingOrder="0"/>
    </dxf>
    <dxf>
      <font>
        <b/>
      </font>
      <alignment vertical="center" textRotation="0" wrapText="0" indent="0" relativeIndent="255" justifyLastLine="0" shrinkToFit="0" mergeCell="0" readingOrder="0"/>
    </dxf>
    <dxf>
      <alignment horizontal="center" vertical="center" textRotation="0" wrapText="0" indent="0" relativeIndent="255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relativeIndent="255" justifyLastLine="0" shrinkToFit="0" mergeCell="0" readingOrder="0"/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alignment horizontal="general" vertical="center" textRotation="0" wrapText="0" indent="0" relativeIndent="0" justifyLastLine="0" shrinkToFit="0" mergeCell="0" readingOrder="0"/>
    </dxf>
    <dxf>
      <alignment horizontal="general" vertical="center" textRotation="0" wrapText="1" indent="0" relativeIndent="255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relativeIndent="0" justifyLastLine="0" shrinkToFit="0" mergeCell="0" readingOrder="0"/>
    </dxf>
    <dxf>
      <font>
        <b/>
      </font>
      <numFmt numFmtId="0" formatCode="General"/>
      <alignment vertical="center" textRotation="0" wrapText="0" indent="0" relativeIndent="255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relativeIndent="0" justifyLastLine="0" shrinkToFit="0" mergeCell="0" readingOrder="0"/>
    </dxf>
    <dxf>
      <font>
        <b/>
      </font>
      <alignment vertical="center" textRotation="0" wrapText="0" indent="0" relativeIndent="255" justifyLastLine="0" shrinkToFit="0" mergeCell="0" readingOrder="0"/>
    </dxf>
    <dxf>
      <alignment horizontal="center" vertical="center" textRotation="0" wrapText="0" indent="0" relativeIndent="255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relativeIndent="255" justifyLastLine="0" shrinkToFit="0" mergeCell="0" readingOrder="0"/>
    </dxf>
    <dxf>
      <numFmt numFmtId="2" formatCode="0.00"/>
    </dxf>
    <dxf>
      <numFmt numFmtId="2" formatCode="0.00"/>
      <alignment horizontal="general" vertical="center" textRotation="0" wrapText="0" indent="0" relativeIndent="0" justifyLastLine="0" shrinkToFit="0" mergeCell="0" readingOrder="0"/>
    </dxf>
    <dxf>
      <numFmt numFmtId="2" formatCode="0.00"/>
    </dxf>
    <dxf>
      <numFmt numFmtId="2" formatCode="0.00"/>
      <alignment horizontal="general" vertical="center" textRotation="0" wrapText="0" indent="0" relativeIndent="0" justifyLastLine="0" shrinkToFit="0" mergeCell="0" readingOrder="0"/>
    </dxf>
    <dxf>
      <numFmt numFmtId="2" formatCode="0.00"/>
    </dxf>
    <dxf>
      <numFmt numFmtId="2" formatCode="0.00"/>
      <alignment vertical="center" textRotation="0" wrapText="0" indent="0" relativeIndent="255" justifyLastLine="0" shrinkToFit="0" mergeCell="0" readingOrder="0"/>
    </dxf>
    <dxf>
      <numFmt numFmtId="2" formatCode="0.00"/>
    </dxf>
    <dxf>
      <numFmt numFmtId="2" formatCode="0.00"/>
      <alignment horizontal="general" vertical="center" textRotation="0" wrapText="0" indent="0" relativeIndent="0" justifyLastLine="0" shrinkToFit="0" mergeCell="0" readingOrder="0"/>
    </dxf>
    <dxf>
      <numFmt numFmtId="2" formatCode="0.00"/>
    </dxf>
    <dxf>
      <numFmt numFmtId="2" formatCode="0.00"/>
      <alignment horizontal="center" vertical="center" textRotation="0" wrapText="0" indent="0" relativeIndent="255" justifyLastLine="0" shrinkToFit="0" mergeCell="0" readingOrder="0"/>
    </dxf>
    <dxf>
      <numFmt numFmtId="2" formatCode="0.00"/>
    </dxf>
    <dxf>
      <numFmt numFmtId="2" formatCode="0.00"/>
      <alignment vertical="center" textRotation="0" wrapText="0" indent="0" relativeIndent="255" justifyLastLine="0" shrinkToFit="0" mergeCell="0" readingOrder="0"/>
    </dxf>
    <dxf>
      <alignment horizontal="general" vertical="center" textRotation="0" wrapText="0" indent="0" relativeIndent="0" justifyLastLine="0" shrinkToFit="0" mergeCell="0" readingOrder="0"/>
    </dxf>
    <dxf>
      <alignment vertical="center" textRotation="0" indent="0" relativeIndent="255" justifyLastLine="0" shrinkToFit="0" mergeCell="0" readingOrder="0"/>
    </dxf>
    <dxf>
      <alignment horizontal="center" vertical="center" textRotation="0" wrapText="0" indent="0" relativeIndent="0" justifyLastLine="0" shrinkToFit="0" mergeCell="0" readingOrder="0"/>
    </dxf>
    <dxf>
      <numFmt numFmtId="0" formatCode="General"/>
      <alignment horizontal="center" vertical="center" textRotation="0" wrapText="0" indent="0" relativeIndent="255" justifyLastLine="0" shrinkToFit="0" mergeCell="0" readingOrder="0"/>
    </dxf>
    <dxf>
      <alignment horizontal="center" vertical="center" textRotation="0" wrapText="0" indent="0" relativeIndent="0" justifyLastLine="0" shrinkToFit="0" mergeCell="0" readingOrder="0"/>
    </dxf>
    <dxf>
      <alignment horizontal="center" vertical="center" textRotation="0" wrapText="0" indent="0" relativeIndent="255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255" justifyLastLine="0" shrinkToFit="0" mergeCell="0" readingOrder="0"/>
    </dxf>
    <dxf>
      <alignment horizontal="general" vertical="center" textRotation="0" wrapText="0" indent="0" relativeIndent="0" justifyLastLine="0" shrinkToFit="0" mergeCell="0" readingOrder="0"/>
    </dxf>
    <dxf>
      <alignment vertical="center" textRotation="0" indent="0" relativeIndent="255" justifyLastLine="0" shrinkToFit="0" mergeCell="0" readingOrder="0"/>
    </dxf>
    <dxf>
      <alignment horizontal="general" vertical="center" textRotation="0" wrapText="0" indent="0" relativeIndent="0" justifyLastLine="0" shrinkToFit="0" mergeCell="0" readingOrder="0"/>
    </dxf>
    <dxf>
      <alignment vertical="center" textRotation="0" indent="0" relativeIndent="255" justifyLastLine="0" shrinkToFit="0" mergeCell="0" readingOrder="0"/>
    </dxf>
    <dxf>
      <alignment vertical="center" textRotation="0" indent="0" relativeIndent="255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vertical="center" textRotation="0" wrapText="1" indent="0" relativeIndent="255" justifyLastLine="0" shrinkToFit="0" mergeCell="0" readingOrder="0"/>
    </dxf>
    <dxf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alignment horizontal="center" vertical="center" textRotation="0" wrapText="0" indent="0" relativeIndent="255" justifyLastLine="0" shrinkToFit="0" mergeCell="0" readingOrder="0"/>
    </dxf>
    <dxf>
      <alignment horizontal="center" vertical="center" textRotation="0" wrapText="0" indent="0" relativeIndent="255" justifyLastLine="0" shrinkToFit="0" mergeCell="0" readingOrder="0"/>
    </dxf>
    <dxf>
      <alignment horizontal="center" vertical="center" textRotation="0" wrapText="0" indent="0" relativeIndent="255" justifyLastLine="0" shrinkToFit="0" mergeCell="0" readingOrder="0"/>
    </dxf>
    <dxf>
      <alignment horizontal="general" vertical="center" textRotation="0" wrapText="1" indent="0" relativeIndent="255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relativeIndent="255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relativeIndent="255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relativeIndent="255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relativeIndent="255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relativeIndent="255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vertical="center" textRotation="0" wrapText="0" indent="0" relativeIndent="255" justifyLastLine="0" shrinkToFit="0" mergeCell="0" readingOrder="0"/>
    </dxf>
    <dxf>
      <font>
        <b/>
      </font>
      <numFmt numFmtId="0" formatCode="General"/>
      <alignment horizontal="general" vertical="center" textRotation="0" wrapText="1" indent="0" relativeIndent="255" justifyLastLine="0" shrinkToFit="0" mergeCell="0" readingOrder="0"/>
    </dxf>
    <dxf>
      <font>
        <b/>
      </font>
      <alignment vertical="center" textRotation="0" wrapText="0" indent="0" relativeIndent="255" justifyLastLine="0" shrinkToFit="0" mergeCell="0" readingOrder="0"/>
    </dxf>
    <dxf>
      <alignment horizontal="center" vertical="center" textRotation="0" wrapText="0" indent="0" relativeIndent="255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relativeIndent="255" justifyLastLine="0" shrinkToFit="0" mergeCell="0" readingOrder="0"/>
    </dxf>
    <dxf>
      <alignment horizontal="center" vertical="center" textRotation="0" wrapText="0" indent="0" relativeIndent="0" justifyLastLine="0" shrinkToFit="0" mergeCell="0" readingOrder="0"/>
    </dxf>
    <dxf>
      <alignment horizontal="center" vertical="center" textRotation="0" wrapText="0" indent="0" relativeIndent="255" justifyLastLine="0" shrinkToFit="0" mergeCell="0" readingOrder="0"/>
    </dxf>
    <dxf>
      <alignment horizontal="center" vertical="center" textRotation="0" wrapText="0" indent="0" relativeIndent="0" justifyLastLine="0" shrinkToFit="0" mergeCell="0" readingOrder="0"/>
    </dxf>
    <dxf>
      <alignment horizontal="center" vertical="center" textRotation="0" wrapText="0" indent="0" relativeIndent="255" justifyLastLine="0" shrinkToFit="0" mergeCell="0" readingOrder="0"/>
    </dxf>
    <dxf>
      <alignment horizontal="center" vertical="center" textRotation="0" wrapText="0" indent="0" relativeIndent="0" justifyLastLine="0" shrinkToFit="0" mergeCell="0" readingOrder="0"/>
    </dxf>
    <dxf>
      <alignment horizontal="center" vertical="center" textRotation="0" wrapText="0" indent="0" relativeIndent="255" justifyLastLine="0" shrinkToFit="0" mergeCell="0" readingOrder="0"/>
    </dxf>
    <dxf>
      <alignment horizontal="general" vertical="center" textRotation="0" wrapText="0" indent="0" relativeIndent="0" justifyLastLine="0" shrinkToFit="0" mergeCell="0" readingOrder="0"/>
    </dxf>
    <dxf>
      <alignment horizontal="general" vertical="center" textRotation="0" wrapText="1" indent="0" relativeIndent="255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relativeIndent="0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relativeIndent="255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relativeIndent="0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relativeIndent="255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relativeIndent="0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relativeIndent="255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relativeIndent="0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relativeIndent="255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relativeIndent="0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relativeIndent="255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relativeIndent="0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vertical="center" textRotation="0" wrapText="0" indent="0" relativeIndent="255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relativeIndent="0" justifyLastLine="0" shrinkToFit="0" mergeCell="0" readingOrder="0"/>
    </dxf>
    <dxf>
      <font>
        <b/>
      </font>
      <numFmt numFmtId="0" formatCode="General"/>
      <alignment horizontal="general" vertical="center" textRotation="0" wrapText="1" indent="0" relativeIndent="255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relativeIndent="0" justifyLastLine="0" shrinkToFit="0" mergeCell="0" readingOrder="0"/>
    </dxf>
    <dxf>
      <font>
        <b/>
      </font>
      <alignment vertical="center" textRotation="0" wrapText="0" indent="0" relativeIndent="255" justifyLastLine="0" shrinkToFit="0" mergeCell="0" readingOrder="0"/>
    </dxf>
    <dxf>
      <alignment horizontal="center" vertical="center" textRotation="0" wrapText="0" indent="0" relativeIndent="255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relativeIndent="255" justifyLastLine="0" shrinkToFit="0" mergeCell="0" readingOrder="0"/>
    </dxf>
    <dxf>
      <alignment horizontal="center" vertical="center" textRotation="0" wrapText="0" indent="0" relativeIndent="0" justifyLastLine="0" shrinkToFit="0" mergeCell="0" readingOrder="0"/>
    </dxf>
    <dxf>
      <alignment horizontal="center" vertical="center" textRotation="0" wrapText="0" indent="0" relativeIndent="255" justifyLastLine="0" shrinkToFit="0" mergeCell="0" readingOrder="0"/>
    </dxf>
    <dxf>
      <alignment horizontal="center" vertical="center" textRotation="0" wrapText="0" indent="0" relativeIndent="0" justifyLastLine="0" shrinkToFit="0" mergeCell="0" readingOrder="0"/>
    </dxf>
    <dxf>
      <alignment horizontal="center" vertical="center" textRotation="0" wrapText="0" indent="0" relativeIndent="255" justifyLastLine="0" shrinkToFit="0" mergeCell="0" readingOrder="0"/>
    </dxf>
    <dxf>
      <alignment horizontal="center" vertical="center" textRotation="0" wrapText="0" indent="0" relativeIndent="0" justifyLastLine="0" shrinkToFit="0" mergeCell="0" readingOrder="0"/>
    </dxf>
    <dxf>
      <alignment horizontal="center" vertical="center" textRotation="0" wrapText="0" indent="0" relativeIndent="255" justifyLastLine="0" shrinkToFit="0" mergeCell="0" readingOrder="0"/>
    </dxf>
    <dxf>
      <alignment horizontal="general" vertical="center" textRotation="0" wrapText="0" indent="0" relativeIndent="0" justifyLastLine="0" shrinkToFit="0" mergeCell="0" readingOrder="0"/>
    </dxf>
    <dxf>
      <alignment vertical="center" textRotation="0" wrapText="0" indent="0" relativeIndent="255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relativeIndent="0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relativeIndent="255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relativeIndent="0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relativeIndent="255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relativeIndent="0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relativeIndent="255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relativeIndent="0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relativeIndent="255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relativeIndent="0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relativeIndent="255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relativeIndent="0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vertical="center" textRotation="0" wrapText="0" indent="0" relativeIndent="255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relativeIndent="0" justifyLastLine="0" shrinkToFit="0" mergeCell="0" readingOrder="0"/>
    </dxf>
    <dxf>
      <font>
        <b/>
      </font>
      <numFmt numFmtId="0" formatCode="General"/>
      <alignment vertical="center" textRotation="0" wrapText="0" indent="0" relativeIndent="255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relativeIndent="0" justifyLastLine="0" shrinkToFit="0" mergeCell="0" readingOrder="0"/>
    </dxf>
    <dxf>
      <font>
        <b/>
      </font>
      <alignment vertical="center" textRotation="0" wrapText="0" indent="0" relativeIndent="255" justifyLastLine="0" shrinkToFit="0" mergeCell="0" readingOrder="0"/>
    </dxf>
    <dxf>
      <alignment horizontal="center" vertical="center" textRotation="0" wrapText="0" indent="0" relativeIndent="255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relativeIndent="255" justifyLastLine="0" shrinkToFit="0" mergeCell="0" readingOrder="0"/>
    </dxf>
    <dxf>
      <alignment horizontal="center" vertical="center" textRotation="0" wrapText="0" indent="0" relativeIndent="0" justifyLastLine="0" shrinkToFit="0" mergeCell="0" readingOrder="0"/>
    </dxf>
    <dxf>
      <alignment horizontal="center" vertical="center" textRotation="0" wrapText="0" indent="0" relativeIndent="255" justifyLastLine="0" shrinkToFit="0" mergeCell="0" readingOrder="0"/>
    </dxf>
    <dxf>
      <alignment horizontal="center" vertical="center" textRotation="0" wrapText="0" indent="0" relativeIndent="0" justifyLastLine="0" shrinkToFit="0" mergeCell="0" readingOrder="0"/>
    </dxf>
    <dxf>
      <alignment horizontal="center" vertical="center" textRotation="0" wrapText="0" indent="0" relativeIndent="255" justifyLastLine="0" shrinkToFit="0" mergeCell="0" readingOrder="0"/>
    </dxf>
    <dxf>
      <alignment horizontal="center" vertical="center" textRotation="0" wrapText="0" indent="0" relativeIndent="0" justifyLastLine="0" shrinkToFit="0" mergeCell="0" readingOrder="0"/>
    </dxf>
    <dxf>
      <alignment horizontal="center" vertical="center" textRotation="0" wrapText="0" indent="0" relativeIndent="255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255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relativeIndent="0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relativeIndent="255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relativeIndent="0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relativeIndent="255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relativeIndent="0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relativeIndent="255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relativeIndent="0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relativeIndent="255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relativeIndent="0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relativeIndent="255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relativeIndent="0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vertical="center" textRotation="0" wrapText="0" indent="0" relativeIndent="255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relativeIndent="0" justifyLastLine="0" shrinkToFit="0" mergeCell="0" readingOrder="0"/>
    </dxf>
    <dxf>
      <font>
        <b/>
      </font>
      <numFmt numFmtId="0" formatCode="General"/>
      <alignment vertical="center" textRotation="0" wrapText="0" indent="0" relativeIndent="255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relativeIndent="0" justifyLastLine="0" shrinkToFit="0" mergeCell="0" readingOrder="0"/>
    </dxf>
    <dxf>
      <font>
        <b/>
      </font>
      <alignment vertical="center" textRotation="0" wrapText="0" indent="0" relativeIndent="255" justifyLastLine="0" shrinkToFit="0" mergeCell="0" readingOrder="0"/>
    </dxf>
    <dxf>
      <alignment horizontal="center" vertical="center" textRotation="0" wrapText="0" indent="0" relativeIndent="255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relativeIndent="255" justifyLastLine="0" shrinkToFit="0" mergeCell="0" readingOrder="0"/>
    </dxf>
    <dxf>
      <alignment horizontal="center" vertical="center" textRotation="0" wrapText="0" indent="0" relativeIndent="0" justifyLastLine="0" shrinkToFit="0" mergeCell="0" readingOrder="0"/>
    </dxf>
    <dxf>
      <alignment horizontal="center" vertical="center" textRotation="0" wrapText="0" indent="0" relativeIndent="255" justifyLastLine="0" shrinkToFit="0" mergeCell="0" readingOrder="0"/>
    </dxf>
    <dxf>
      <alignment horizontal="center" vertical="center" textRotation="0" wrapText="0" indent="0" relativeIndent="0" justifyLastLine="0" shrinkToFit="0" mergeCell="0" readingOrder="0"/>
    </dxf>
    <dxf>
      <alignment horizontal="center" vertical="center" textRotation="0" wrapText="0" indent="0" relativeIndent="255" justifyLastLine="0" shrinkToFit="0" mergeCell="0" readingOrder="0"/>
    </dxf>
    <dxf>
      <alignment horizontal="center" vertical="center" textRotation="0" wrapText="0" indent="0" relativeIndent="0" justifyLastLine="0" shrinkToFit="0" mergeCell="0" readingOrder="0"/>
    </dxf>
    <dxf>
      <alignment horizontal="center" vertical="center" textRotation="0" wrapText="0" indent="0" relativeIndent="255" justifyLastLine="0" shrinkToFit="0" mergeCell="0" readingOrder="0"/>
    </dxf>
    <dxf>
      <alignment horizontal="general" vertical="center" textRotation="0" wrapText="0" indent="0" relativeIndent="0" justifyLastLine="0" shrinkToFit="0" mergeCell="0" readingOrder="0"/>
    </dxf>
    <dxf>
      <alignment vertical="center" textRotation="0" wrapText="0" indent="0" relativeIndent="255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relativeIndent="0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relativeIndent="255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relativeIndent="0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relativeIndent="255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relativeIndent="0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relativeIndent="255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relativeIndent="0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relativeIndent="255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relativeIndent="0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relativeIndent="255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relativeIndent="0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vertical="center" textRotation="0" wrapText="0" indent="0" relativeIndent="255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relativeIndent="0" justifyLastLine="0" shrinkToFit="0" mergeCell="0" readingOrder="0"/>
    </dxf>
    <dxf>
      <font>
        <b/>
      </font>
      <numFmt numFmtId="0" formatCode="General"/>
      <alignment vertical="center" textRotation="0" wrapText="0" indent="0" relativeIndent="255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relativeIndent="0" justifyLastLine="0" shrinkToFit="0" mergeCell="0" readingOrder="0"/>
    </dxf>
    <dxf>
      <font>
        <b/>
      </font>
      <alignment vertical="center" textRotation="0" wrapText="0" indent="0" relativeIndent="255" justifyLastLine="0" shrinkToFit="0" mergeCell="0" readingOrder="0"/>
    </dxf>
    <dxf>
      <alignment horizontal="center" vertical="center" textRotation="0" wrapText="0" indent="0" relativeIndent="255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relativeIndent="255" justifyLastLine="0" shrinkToFit="0" mergeCell="0" readingOrder="0"/>
    </dxf>
    <dxf>
      <alignment horizontal="center" vertical="center" textRotation="0" wrapText="0" indent="0" relativeIndent="0" justifyLastLine="0" shrinkToFit="0" mergeCell="0" readingOrder="0"/>
    </dxf>
    <dxf>
      <alignment horizontal="center" vertical="center" textRotation="0" wrapText="0" indent="0" relativeIndent="255" justifyLastLine="0" shrinkToFit="0" mergeCell="0" readingOrder="0"/>
    </dxf>
    <dxf>
      <alignment horizontal="center" vertical="center" textRotation="0" wrapText="0" indent="0" relativeIndent="0" justifyLastLine="0" shrinkToFit="0" mergeCell="0" readingOrder="0"/>
    </dxf>
    <dxf>
      <alignment horizontal="center" vertical="center" textRotation="0" wrapText="0" indent="0" relativeIndent="0" justifyLastLine="0" shrinkToFit="0" mergeCell="0" readingOrder="0"/>
    </dxf>
    <dxf>
      <alignment horizontal="center" vertical="center" textRotation="0" wrapText="0" indent="0" relativeIndent="255" justifyLastLine="0" shrinkToFit="0" mergeCell="0" readingOrder="0"/>
    </dxf>
    <dxf>
      <alignment horizontal="general" vertical="center" textRotation="0" wrapText="0" indent="0" relativeIndent="0" justifyLastLine="0" shrinkToFit="0" mergeCell="0" readingOrder="0"/>
    </dxf>
    <dxf>
      <alignment vertical="center" textRotation="0" wrapText="0" indent="0" relativeIndent="255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relativeIndent="0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relativeIndent="255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relativeIndent="0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relativeIndent="255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relativeIndent="0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relativeIndent="255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relativeIndent="0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relativeIndent="255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relativeIndent="0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relativeIndent="255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relativeIndent="0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vertical="center" textRotation="0" wrapText="0" indent="0" relativeIndent="255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relativeIndent="0" justifyLastLine="0" shrinkToFit="0" mergeCell="0" readingOrder="0"/>
    </dxf>
    <dxf>
      <font>
        <b/>
      </font>
      <numFmt numFmtId="0" formatCode="General"/>
      <alignment vertical="center" textRotation="0" wrapText="0" indent="0" relativeIndent="255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relativeIndent="0" justifyLastLine="0" shrinkToFit="0" mergeCell="0" readingOrder="0"/>
    </dxf>
    <dxf>
      <font>
        <b/>
      </font>
      <alignment vertical="center" textRotation="0" wrapText="0" indent="0" relativeIndent="255" justifyLastLine="0" shrinkToFit="0" mergeCell="0" readingOrder="0"/>
    </dxf>
    <dxf>
      <alignment horizontal="center" vertical="center" textRotation="0" wrapText="0" indent="0" relativeIndent="255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relativeIndent="255" justifyLastLine="0" shrinkToFit="0" mergeCell="0" readingOrder="0"/>
    </dxf>
    <dxf>
      <alignment horizontal="center" vertical="center" textRotation="0" wrapText="0" indent="0" relativeIndent="0" justifyLastLine="0" shrinkToFit="0" mergeCell="0" readingOrder="0"/>
    </dxf>
    <dxf>
      <alignment horizontal="center" vertical="center" textRotation="0" wrapText="0" indent="0" relativeIndent="255" justifyLastLine="0" shrinkToFit="0" mergeCell="0" readingOrder="0"/>
    </dxf>
    <dxf>
      <alignment horizontal="center" vertical="center" textRotation="0" wrapText="0" indent="0" relativeIndent="0" justifyLastLine="0" shrinkToFit="0" mergeCell="0" readingOrder="0"/>
    </dxf>
    <dxf>
      <alignment horizontal="center" vertical="center" textRotation="0" wrapText="0" indent="0" relativeIndent="255" justifyLastLine="0" shrinkToFit="0" mergeCell="0" readingOrder="0"/>
    </dxf>
    <dxf>
      <alignment horizontal="center" vertical="center" textRotation="0" wrapText="0" indent="0" relativeIndent="0" justifyLastLine="0" shrinkToFit="0" mergeCell="0" readingOrder="0"/>
    </dxf>
    <dxf>
      <alignment horizontal="center" vertical="center" textRotation="0" wrapText="0" indent="0" relativeIndent="255" justifyLastLine="0" shrinkToFit="0" mergeCell="0" readingOrder="0"/>
    </dxf>
    <dxf>
      <alignment horizontal="general" vertical="center" textRotation="0" wrapText="0" indent="0" relativeIndent="0" justifyLastLine="0" shrinkToFit="0" mergeCell="0" readingOrder="0"/>
    </dxf>
    <dxf>
      <alignment vertical="center" textRotation="0" wrapText="0" indent="0" relativeIndent="255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relativeIndent="0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relativeIndent="255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relativeIndent="0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relativeIndent="255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relativeIndent="0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relativeIndent="255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relativeIndent="0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relativeIndent="255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relativeIndent="0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relativeIndent="255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relativeIndent="0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vertical="center" textRotation="0" wrapText="0" indent="0" relativeIndent="255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relativeIndent="0" justifyLastLine="0" shrinkToFit="0" mergeCell="0" readingOrder="0"/>
    </dxf>
    <dxf>
      <font>
        <b/>
      </font>
      <numFmt numFmtId="0" formatCode="General"/>
      <alignment vertical="center" textRotation="0" wrapText="0" indent="0" relativeIndent="255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relativeIndent="0" justifyLastLine="0" shrinkToFit="0" mergeCell="0" readingOrder="0"/>
    </dxf>
    <dxf>
      <font>
        <b/>
      </font>
      <alignment vertical="center" textRotation="0" wrapText="0" indent="0" relativeIndent="255" justifyLastLine="0" shrinkToFit="0" mergeCell="0" readingOrder="0"/>
    </dxf>
    <dxf>
      <alignment horizontal="center" vertical="center" textRotation="0" wrapText="0" indent="0" relativeIndent="255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relativeIndent="255" justifyLastLine="0" shrinkToFit="0" mergeCell="0" readingOrder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rius Crisan" refreshedDate="40935.694333564817" createdVersion="3" refreshedVersion="3" minRefreshableVersion="3" recordCount="34">
  <cacheSource type="worksheet">
    <worksheetSource name="Table8"/>
  </cacheSource>
  <cacheFields count="12">
    <cacheField name="ID" numFmtId="0">
      <sharedItems/>
    </cacheField>
    <cacheField name="Type" numFmtId="0">
      <sharedItems containsBlank="1" count="5">
        <s v="Tax"/>
        <s v="Tech Story"/>
        <s v="User Story"/>
        <m u="1"/>
        <s v="Spike" u="1"/>
      </sharedItems>
    </cacheField>
    <cacheField name="Description" numFmtId="0">
      <sharedItems containsBlank="1" count="56">
        <s v="Create user stories"/>
        <s v="Create project structure"/>
        <s v="Create control base class"/>
        <s v="Create support for properties"/>
        <s v="Create support for data binding between properties"/>
        <s v="Create support for events"/>
        <s v="Create support for read only properties"/>
        <s v="Create UI framework"/>
        <s v="Create support for XML loading"/>
        <s v="As a User I want to see a start screen out of the box"/>
        <s v="Implement layout support"/>
        <s v="Create support for enumeration values"/>
        <s v="As a User I can see the Config application in the applications list on the phone"/>
        <s v="Implement forms management"/>
        <s v="Implement images manager"/>
        <s v="As a User I can have the application in both portrait and landscape"/>
        <s v="As a User I can type in usernames and passwords"/>
        <s v="As a User I want to see a starting screen after the application is configured"/>
        <s v="As a User I can see phone added contact is pushed to Google Contacts To be able to sync it further"/>
        <s v="As a User I can see Google Contacts added contact is pushed to my phone To be able to communicate with the new contact"/>
        <s v="As a User I can configure how often the from Google Contacts happens To control my network traffic and costs"/>
        <s v="As a User I can configure my Google account, by selecting Username/Password To access my account"/>
        <s v="As a User I want my Google account data to be secured To be safe if I lose my device"/>
        <s v="As a User I can see a removed contact from Google Contacts is removed also from my phone To avoid keeping dirt on my phone"/>
        <s v="As a User I can see a removed contact from my phone is removed also from Google Contacts To be able to remove it further from other devices"/>
        <s v="As a User I can see a modified contact from Google Contacts modified also on my Phone To avoid data consistency issues"/>
        <s v="As a User I can see a modified contact from my phone modified also on Google Contacts To avoid data consistency with other devices"/>
        <s v="As a User I can see the synchronizing status To be able to control it."/>
        <s v="As a User I can stop a synchronization from running To avoid traffic if I need to make changes"/>
        <s v="As a User I can see a notification when the sync is running To have control over it"/>
        <s v="As a User I can initiate a manual sync To sync the contacts when I want to"/>
        <s v="As a User I can sync all my contacts when out-of-the-box To have a nice experience"/>
        <s v="As a User I can configure when the sync happens To control my traffic and costs"/>
        <s v="As a User I can configure the sync not to happen when roaming To control my costs"/>
        <m u="1"/>
        <s v="As a User I can see About box To know who developed it and how to contact them" u="1"/>
        <s v="As a User I can see options autosaving To be easier for me to use it" u="1"/>
        <s v="Study displaying a window over the phone application during call" u="1"/>
        <s v="Study muting call capability" u="1"/>
        <s v="Prepare demo" u="1"/>
        <s v="Prepare for Symbian certification" u="1"/>
        <s v="As a User I can see the option to enable/disable the application To use it when I want" u="1"/>
        <s v="As a User I can see a popup when a call is connected To be able to choose Slicky End Call" u="1"/>
        <s v="Implement orientation support" u="1"/>
        <s v="Study how to close an application from a server" u="1"/>
        <s v="As a User I can select Hide To continue the call in a usual way" u="1"/>
        <s v="Plan, evaluate next stories" u="1"/>
        <s v="Create project infrastructure" u="1"/>
        <s v="As a User I can see Autostart option on/off so I can choose if the application starts on boot" u="1"/>
        <s v="High level architecture" u="1"/>
        <s v="Study QML" u="1"/>
        <s v="As a User I can see a config tool in the menu To be able to configure the product" u="1"/>
        <s v="As a User I can select Slicky End Call To end my call" u="1"/>
        <s v="As a User I can see the applications supporting layout switch" u="1"/>
        <s v="As a User I can see the popup closing when a phone call ends To not get disturbed by it" u="1"/>
        <s v="As a User I can see the enable/disable option apply without need to select some Save option To be easy for me to use it" u="1"/>
      </sharedItems>
    </cacheField>
    <cacheField name="Size" numFmtId="0">
      <sharedItems containsString="0" containsBlank="1" containsNumber="1" containsInteger="1" minValue="2" maxValue="40"/>
    </cacheField>
    <cacheField name="Status" numFmtId="0">
      <sharedItems/>
    </cacheField>
    <cacheField name="Sprint" numFmtId="0">
      <sharedItems containsBlank="1" containsMixedTypes="1" containsNumber="1" containsInteger="1" minValue="0" maxValue="5" count="14">
        <s v="Sprint 0"/>
        <s v="Sprint 1"/>
        <s v="Sprint 2"/>
        <s v="Sprint 3"/>
        <s v="Sprint 4"/>
        <s v="Sprint 5"/>
        <s v="Sprint 6"/>
        <m/>
        <n v="0" u="1"/>
        <n v="5" u="1"/>
        <n v="2" u="1"/>
        <n v="1" u="1"/>
        <n v="3" u="1"/>
        <n v="4" u="1"/>
      </sharedItems>
    </cacheField>
    <cacheField name="Worked Hours" numFmtId="2">
      <sharedItems containsMixedTypes="1" containsNumber="1" containsInteger="1" minValue="2" maxValue="50"/>
    </cacheField>
    <cacheField name="Remaining hours" numFmtId="2">
      <sharedItems containsMixedTypes="1" containsNumber="1" containsInteger="1" minValue="0" maxValue="0"/>
    </cacheField>
    <cacheField name="Hours / SP" numFmtId="2">
      <sharedItems containsMixedTypes="1" containsNumber="1" minValue="0.6" maxValue="3.8461538461538463"/>
    </cacheField>
    <cacheField name="Hours per day" numFmtId="2">
      <sharedItems containsSemiMixedTypes="0" containsString="0" containsNumber="1" containsInteger="1" minValue="2" maxValue="4"/>
    </cacheField>
    <cacheField name="Worked Days" numFmtId="2">
      <sharedItems containsMixedTypes="1" containsNumber="1" minValue="0.5" maxValue="12.5"/>
    </cacheField>
    <cacheField name="Remaining Days" numFmtId="2">
      <sharedItems containsMixedTypes="1" containsNumber="1" containsInteger="1" minValue="0" maxValue="0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4">
  <r>
    <s v="TX1"/>
    <x v="0"/>
    <x v="0"/>
    <n v="5"/>
    <s v="Done"/>
    <x v="0"/>
    <n v="3"/>
    <n v="0"/>
    <n v="0.6"/>
    <n v="2"/>
    <n v="1.5"/>
    <n v="0"/>
  </r>
  <r>
    <s v="TS2"/>
    <x v="1"/>
    <x v="1"/>
    <n v="5"/>
    <s v="Done"/>
    <x v="0"/>
    <n v="7"/>
    <n v="0"/>
    <n v="1.4"/>
    <n v="4"/>
    <n v="1.75"/>
    <n v="0"/>
  </r>
  <r>
    <s v="TS4"/>
    <x v="1"/>
    <x v="2"/>
    <n v="13"/>
    <s v="Done"/>
    <x v="1"/>
    <n v="20"/>
    <n v="0"/>
    <n v="1.5384615384615385"/>
    <n v="4"/>
    <n v="5"/>
    <n v="0"/>
  </r>
  <r>
    <s v="TS5"/>
    <x v="1"/>
    <x v="3"/>
    <n v="8"/>
    <s v="Done"/>
    <x v="1"/>
    <n v="12"/>
    <n v="0"/>
    <n v="1.5"/>
    <n v="4"/>
    <n v="3"/>
    <n v="0"/>
  </r>
  <r>
    <s v="TS6"/>
    <x v="1"/>
    <x v="4"/>
    <n v="8"/>
    <s v="Done"/>
    <x v="1"/>
    <n v="12"/>
    <n v="0"/>
    <n v="1.5"/>
    <n v="4"/>
    <n v="3"/>
    <n v="0"/>
  </r>
  <r>
    <s v="TS7"/>
    <x v="1"/>
    <x v="5"/>
    <n v="8"/>
    <s v="Done"/>
    <x v="1"/>
    <n v="12"/>
    <n v="0"/>
    <n v="1.5"/>
    <n v="4"/>
    <n v="3"/>
    <n v="0"/>
  </r>
  <r>
    <s v="TS8"/>
    <x v="1"/>
    <x v="6"/>
    <n v="2"/>
    <s v="Done"/>
    <x v="1"/>
    <n v="2"/>
    <n v="0"/>
    <n v="1"/>
    <n v="4"/>
    <n v="0.5"/>
    <n v="0"/>
  </r>
  <r>
    <s v="TS3"/>
    <x v="1"/>
    <x v="7"/>
    <n v="40"/>
    <s v="Done"/>
    <x v="2"/>
    <n v="50"/>
    <n v="0"/>
    <n v="1.25"/>
    <n v="4"/>
    <n v="12.5"/>
    <n v="0"/>
  </r>
  <r>
    <s v="TS1"/>
    <x v="1"/>
    <x v="8"/>
    <n v="13"/>
    <s v="Done"/>
    <x v="2"/>
    <n v="50"/>
    <n v="0"/>
    <n v="3.8461538461538463"/>
    <n v="4"/>
    <n v="12.5"/>
    <n v="0"/>
  </r>
  <r>
    <s v="US17"/>
    <x v="2"/>
    <x v="9"/>
    <n v="8"/>
    <s v="Done"/>
    <x v="3"/>
    <n v="11"/>
    <n v="0"/>
    <n v="1.375"/>
    <n v="4"/>
    <n v="2.75"/>
    <n v="0"/>
  </r>
  <r>
    <s v="TS10"/>
    <x v="1"/>
    <x v="10"/>
    <n v="13"/>
    <s v="Done"/>
    <x v="4"/>
    <n v="26"/>
    <n v="0"/>
    <n v="2"/>
    <n v="4"/>
    <n v="6.5"/>
    <n v="0"/>
  </r>
  <r>
    <s v="TS9"/>
    <x v="1"/>
    <x v="11"/>
    <n v="3"/>
    <s v="Done"/>
    <x v="4"/>
    <n v="4"/>
    <n v="0"/>
    <n v="1.3333333333333333"/>
    <n v="4"/>
    <n v="1"/>
    <n v="0"/>
  </r>
  <r>
    <s v="US19"/>
    <x v="2"/>
    <x v="12"/>
    <n v="13"/>
    <s v="Done"/>
    <x v="5"/>
    <n v="14"/>
    <n v="0"/>
    <n v="1.0769230769230769"/>
    <n v="4"/>
    <n v="3.5"/>
    <n v="0"/>
  </r>
  <r>
    <s v="TS11"/>
    <x v="1"/>
    <x v="13"/>
    <n v="3"/>
    <s v="Done"/>
    <x v="5"/>
    <n v="4"/>
    <n v="0"/>
    <n v="1.3333333333333333"/>
    <n v="4"/>
    <n v="1"/>
    <n v="0"/>
  </r>
  <r>
    <s v="TS13"/>
    <x v="1"/>
    <x v="14"/>
    <n v="8"/>
    <s v="Done"/>
    <x v="5"/>
    <n v="6"/>
    <n v="0"/>
    <n v="0.75"/>
    <n v="4"/>
    <n v="1.5"/>
    <n v="0"/>
  </r>
  <r>
    <s v="US21"/>
    <x v="2"/>
    <x v="15"/>
    <n v="5"/>
    <s v="N/A"/>
    <x v="6"/>
    <s v=""/>
    <s v=""/>
    <s v=""/>
    <n v="4"/>
    <s v=""/>
    <s v=""/>
  </r>
  <r>
    <s v="US20"/>
    <x v="2"/>
    <x v="16"/>
    <n v="13"/>
    <s v="N/A"/>
    <x v="6"/>
    <s v=""/>
    <s v=""/>
    <s v=""/>
    <n v="4"/>
    <s v=""/>
    <s v=""/>
  </r>
  <r>
    <s v="US18"/>
    <x v="2"/>
    <x v="17"/>
    <m/>
    <s v="N/A"/>
    <x v="7"/>
    <s v=""/>
    <s v=""/>
    <s v=""/>
    <n v="4"/>
    <s v=""/>
    <s v=""/>
  </r>
  <r>
    <s v="US1"/>
    <x v="2"/>
    <x v="18"/>
    <n v="13"/>
    <s v="N/A"/>
    <x v="7"/>
    <s v=""/>
    <s v=""/>
    <s v=""/>
    <n v="4"/>
    <s v=""/>
    <s v=""/>
  </r>
  <r>
    <s v="US2"/>
    <x v="2"/>
    <x v="19"/>
    <m/>
    <s v="N/A"/>
    <x v="7"/>
    <s v=""/>
    <s v=""/>
    <s v=""/>
    <n v="4"/>
    <s v=""/>
    <s v=""/>
  </r>
  <r>
    <s v="US3"/>
    <x v="2"/>
    <x v="20"/>
    <m/>
    <s v="N/A"/>
    <x v="7"/>
    <s v=""/>
    <s v=""/>
    <s v=""/>
    <n v="4"/>
    <s v=""/>
    <s v=""/>
  </r>
  <r>
    <s v="US4"/>
    <x v="2"/>
    <x v="21"/>
    <m/>
    <s v="N/A"/>
    <x v="7"/>
    <s v=""/>
    <s v=""/>
    <s v=""/>
    <n v="4"/>
    <s v=""/>
    <s v=""/>
  </r>
  <r>
    <s v="US5"/>
    <x v="2"/>
    <x v="22"/>
    <m/>
    <s v="N/A"/>
    <x v="7"/>
    <s v=""/>
    <s v=""/>
    <s v=""/>
    <n v="4"/>
    <s v=""/>
    <s v=""/>
  </r>
  <r>
    <s v="US6"/>
    <x v="2"/>
    <x v="23"/>
    <m/>
    <s v="N/A"/>
    <x v="7"/>
    <s v=""/>
    <s v=""/>
    <s v=""/>
    <n v="4"/>
    <s v=""/>
    <s v=""/>
  </r>
  <r>
    <s v="US7"/>
    <x v="2"/>
    <x v="24"/>
    <m/>
    <s v="N/A"/>
    <x v="7"/>
    <s v=""/>
    <s v=""/>
    <s v=""/>
    <n v="4"/>
    <s v=""/>
    <s v=""/>
  </r>
  <r>
    <s v="US8"/>
    <x v="2"/>
    <x v="25"/>
    <m/>
    <s v="N/A"/>
    <x v="7"/>
    <s v=""/>
    <s v=""/>
    <s v=""/>
    <n v="4"/>
    <s v=""/>
    <s v=""/>
  </r>
  <r>
    <s v="US9"/>
    <x v="2"/>
    <x v="26"/>
    <m/>
    <s v="N/A"/>
    <x v="7"/>
    <s v=""/>
    <s v=""/>
    <s v=""/>
    <n v="4"/>
    <s v=""/>
    <s v=""/>
  </r>
  <r>
    <s v="US10"/>
    <x v="2"/>
    <x v="27"/>
    <m/>
    <s v="N/A"/>
    <x v="7"/>
    <s v=""/>
    <s v=""/>
    <s v=""/>
    <n v="4"/>
    <s v=""/>
    <s v=""/>
  </r>
  <r>
    <s v="US11"/>
    <x v="2"/>
    <x v="28"/>
    <m/>
    <s v="N/A"/>
    <x v="7"/>
    <s v=""/>
    <s v=""/>
    <s v=""/>
    <n v="4"/>
    <s v=""/>
    <s v=""/>
  </r>
  <r>
    <s v="US12"/>
    <x v="2"/>
    <x v="29"/>
    <m/>
    <s v="N/A"/>
    <x v="7"/>
    <s v=""/>
    <s v=""/>
    <s v=""/>
    <n v="4"/>
    <s v=""/>
    <s v=""/>
  </r>
  <r>
    <s v="US13"/>
    <x v="2"/>
    <x v="30"/>
    <m/>
    <s v="N/A"/>
    <x v="7"/>
    <s v=""/>
    <s v=""/>
    <s v=""/>
    <n v="4"/>
    <s v=""/>
    <s v=""/>
  </r>
  <r>
    <s v="US14"/>
    <x v="2"/>
    <x v="31"/>
    <m/>
    <s v="N/A"/>
    <x v="7"/>
    <s v=""/>
    <s v=""/>
    <s v=""/>
    <n v="4"/>
    <s v=""/>
    <s v=""/>
  </r>
  <r>
    <s v="US15"/>
    <x v="2"/>
    <x v="32"/>
    <m/>
    <s v="N/A"/>
    <x v="7"/>
    <s v=""/>
    <s v=""/>
    <s v=""/>
    <n v="4"/>
    <s v=""/>
    <s v=""/>
  </r>
  <r>
    <s v="US16"/>
    <x v="2"/>
    <x v="33"/>
    <m/>
    <s v="N/A"/>
    <x v="7"/>
    <s v=""/>
    <s v=""/>
    <s v=""/>
    <n v="4"/>
    <s v=""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2:E46" firstHeaderRow="1" firstDataRow="2" firstDataCol="1"/>
  <pivotFields count="12">
    <pivotField showAll="0"/>
    <pivotField axis="axisCol" showAll="0">
      <items count="6">
        <item m="1" x="4"/>
        <item x="0"/>
        <item x="1"/>
        <item x="2"/>
        <item m="1" x="3"/>
        <item t="default"/>
      </items>
    </pivotField>
    <pivotField axis="axisRow" showAll="0">
      <items count="57">
        <item m="1" x="51"/>
        <item m="1" x="42"/>
        <item m="1" x="55"/>
        <item m="1" x="41"/>
        <item m="1" x="54"/>
        <item m="1" x="45"/>
        <item m="1" x="52"/>
        <item m="1" x="47"/>
        <item m="1" x="49"/>
        <item m="1" x="46"/>
        <item m="1" x="39"/>
        <item m="1" x="40"/>
        <item m="1" x="37"/>
        <item m="1" x="44"/>
        <item m="1" x="38"/>
        <item m="1" x="48"/>
        <item m="1" x="36"/>
        <item m="1" x="53"/>
        <item m="1" x="35"/>
        <item m="1" x="34"/>
        <item x="0"/>
        <item x="1"/>
        <item m="1" x="50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2"/>
        <item x="3"/>
        <item x="4"/>
        <item x="5"/>
        <item x="6"/>
        <item x="7"/>
        <item x="8"/>
        <item x="9"/>
        <item x="10"/>
        <item x="11"/>
        <item x="17"/>
        <item x="12"/>
        <item x="13"/>
        <item x="14"/>
        <item m="1" x="43"/>
        <item x="15"/>
        <item x="16"/>
        <item t="default"/>
      </items>
    </pivotField>
    <pivotField dataField="1" showAll="0"/>
    <pivotField showAll="0"/>
    <pivotField axis="axisRow" showAll="0">
      <items count="15">
        <item m="1" x="8"/>
        <item m="1" x="11"/>
        <item m="1" x="10"/>
        <item m="1" x="12"/>
        <item m="1" x="13"/>
        <item m="1" x="9"/>
        <item x="7"/>
        <item x="0"/>
        <item x="1"/>
        <item x="2"/>
        <item x="3"/>
        <item x="4"/>
        <item x="5"/>
        <item x="6"/>
        <item t="default"/>
      </items>
    </pivotField>
    <pivotField showAll="0" defaultSubtotal="0"/>
    <pivotField numFmtId="2" showAll="0" defaultSubtotal="0"/>
    <pivotField showAll="0" defaultSubtotal="0"/>
    <pivotField showAll="0" defaultSubtotal="0"/>
    <pivotField showAll="0" defaultSubtotal="0"/>
    <pivotField numFmtId="2" showAll="0" defaultSubtotal="0"/>
  </pivotFields>
  <rowFields count="2">
    <field x="5"/>
    <field x="2"/>
  </rowFields>
  <rowItems count="43">
    <i>
      <x v="6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49"/>
    </i>
    <i>
      <x v="7"/>
    </i>
    <i r="1">
      <x v="20"/>
    </i>
    <i r="1">
      <x v="21"/>
    </i>
    <i>
      <x v="8"/>
    </i>
    <i r="1">
      <x v="39"/>
    </i>
    <i r="1">
      <x v="40"/>
    </i>
    <i r="1">
      <x v="41"/>
    </i>
    <i r="1">
      <x v="42"/>
    </i>
    <i r="1">
      <x v="43"/>
    </i>
    <i>
      <x v="9"/>
    </i>
    <i r="1">
      <x v="44"/>
    </i>
    <i r="1">
      <x v="45"/>
    </i>
    <i>
      <x v="10"/>
    </i>
    <i r="1">
      <x v="46"/>
    </i>
    <i>
      <x v="11"/>
    </i>
    <i r="1">
      <x v="47"/>
    </i>
    <i r="1">
      <x v="48"/>
    </i>
    <i>
      <x v="12"/>
    </i>
    <i r="1">
      <x v="50"/>
    </i>
    <i r="1">
      <x v="51"/>
    </i>
    <i r="1">
      <x v="52"/>
    </i>
    <i>
      <x v="13"/>
    </i>
    <i r="1">
      <x v="54"/>
    </i>
    <i r="1">
      <x v="55"/>
    </i>
    <i t="grand">
      <x/>
    </i>
  </rowItems>
  <colFields count="1">
    <field x="1"/>
  </colFields>
  <colItems count="4">
    <i>
      <x v="1"/>
    </i>
    <i>
      <x v="2"/>
    </i>
    <i>
      <x v="3"/>
    </i>
    <i t="grand">
      <x/>
    </i>
  </colItems>
  <dataFields count="1">
    <dataField name="Sum of Size" fld="3" baseField="0" baseItem="0"/>
  </dataField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3" name="Table2584" displayName="Table2584" ref="A5:L12" totalsRowCount="1" headerRowDxfId="260" dataDxfId="259">
  <autoFilter ref="A5:L11"/>
  <tableColumns count="12">
    <tableColumn id="1" name="Story ID" totalsRowLabel="Total" dataDxfId="258" totalsRowDxfId="257"/>
    <tableColumn id="2" name="Story" dataDxfId="256" totalsRowDxfId="255">
      <calculatedColumnFormula>INDEX(Table8[Description],MATCH(Table2584[[#This Row],[Story ID]],Table8[ID],0))</calculatedColumnFormula>
    </tableColumn>
    <tableColumn id="12" name="Size" dataDxfId="254" totalsRowDxfId="253">
      <calculatedColumnFormula>INDEX(Table8[Size],MATCH(Table2584[[#This Row],[Story ID]],Table8[ID],0))</calculatedColumnFormula>
    </tableColumn>
    <tableColumn id="3" name="New" totalsRowFunction="count" dataDxfId="252" totalsRowDxfId="251"/>
    <tableColumn id="4" name="In Progress" totalsRowFunction="count" dataDxfId="250" totalsRowDxfId="249"/>
    <tableColumn id="5" name="To be verified" totalsRowFunction="count" dataDxfId="248" totalsRowDxfId="247"/>
    <tableColumn id="6" name="Done" totalsRowFunction="count" dataDxfId="246" totalsRowDxfId="245"/>
    <tableColumn id="7" name="Impeded" totalsRowFunction="count" dataDxfId="244" totalsRowDxfId="243"/>
    <tableColumn id="8" name="Description" dataDxfId="242" totalsRowDxfId="241"/>
    <tableColumn id="9" name="Assignee" dataDxfId="240" totalsRowDxfId="239"/>
    <tableColumn id="10" name="Worked hours" totalsRowFunction="sum" dataDxfId="238" totalsRowDxfId="237"/>
    <tableColumn id="11" name="Remaining hours" totalsRowFunction="sum" dataDxfId="236" totalsRowDxfId="235"/>
  </tableColumns>
  <tableStyleInfo name="TableStyleLight8" showFirstColumn="0" showLastColumn="0" showRowStripes="1" showColumnStripes="0"/>
</table>
</file>

<file path=xl/tables/table10.xml><?xml version="1.0" encoding="utf-8"?>
<table xmlns="http://schemas.openxmlformats.org/spreadsheetml/2006/main" id="5" name="Table2586" displayName="Table2586" ref="A9:E12" totalsRowCount="1" headerRowDxfId="49" dataDxfId="48">
  <autoFilter ref="A9:E11"/>
  <tableColumns count="5">
    <tableColumn id="1" name="Story ID" totalsRowLabel="Total" dataDxfId="47" totalsRowDxfId="46"/>
    <tableColumn id="2" name="Story" dataDxfId="45" totalsRowDxfId="44">
      <calculatedColumnFormula>INDEX(Table8[Description],MATCH(Table2586[[#This Row],[Story ID]],Table8[ID],0))</calculatedColumnFormula>
    </tableColumn>
    <tableColumn id="3" name="Status" totalsRowFunction="count" dataDxfId="43" totalsRowDxfId="42"/>
    <tableColumn id="8" name="Description" dataDxfId="41" totalsRowDxfId="40"/>
    <tableColumn id="9" name="Assignee" dataDxfId="39" totalsRowDxfId="38"/>
  </tableColumns>
  <tableStyleInfo name="TableStyleLight8" showFirstColumn="0" showLastColumn="0" showRowStripes="1" showColumnStripes="0"/>
</table>
</file>

<file path=xl/tables/table11.xml><?xml version="1.0" encoding="utf-8"?>
<table xmlns="http://schemas.openxmlformats.org/spreadsheetml/2006/main" id="7" name="Table258" displayName="Table258" ref="A7:L9" totalsRowCount="1" headerRowDxfId="37" dataDxfId="36">
  <autoFilter ref="A7:L8">
    <filterColumn colId="2"/>
  </autoFilter>
  <tableColumns count="12">
    <tableColumn id="1" name="Story ID" totalsRowLabel="Total" dataDxfId="35" totalsRowDxfId="34"/>
    <tableColumn id="2" name="Story" dataDxfId="33" totalsRowDxfId="32">
      <calculatedColumnFormula>INDEX(Table8[Description],MATCH(Table258[[#This Row],[Story ID]],Table8[ID],0))</calculatedColumnFormula>
    </tableColumn>
    <tableColumn id="12" name="Size" totalsRowFunction="sum" dataDxfId="31" totalsRowDxfId="30">
      <calculatedColumnFormula>INDEX(Table8[Size],MATCH(Table258[[#This Row],[Story ID]],Table8[ID],0))</calculatedColumnFormula>
    </tableColumn>
    <tableColumn id="3" name="New" totalsRowFunction="count" dataDxfId="29" totalsRowDxfId="28"/>
    <tableColumn id="4" name="In Progress" totalsRowFunction="count" dataDxfId="27" totalsRowDxfId="26"/>
    <tableColumn id="5" name="To be verified" totalsRowFunction="count" dataDxfId="25" totalsRowDxfId="24"/>
    <tableColumn id="6" name="Done" totalsRowFunction="count" dataDxfId="23" totalsRowDxfId="22"/>
    <tableColumn id="7" name="Impeded" totalsRowFunction="count" dataDxfId="21" totalsRowDxfId="20"/>
    <tableColumn id="8" name="Description" dataDxfId="19" totalsRowDxfId="18"/>
    <tableColumn id="9" name="Assignee" dataDxfId="17" totalsRowDxfId="16"/>
    <tableColumn id="10" name="Worked hours" totalsRowFunction="sum" dataDxfId="15" totalsRowDxfId="14"/>
    <tableColumn id="11" name="Remaining hours" totalsRowFunction="sum" dataDxfId="13" totalsRowDxfId="12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id="2" name="Table2583" displayName="Table2583" ref="A5:L13" totalsRowCount="1" headerRowDxfId="234" dataDxfId="233">
  <autoFilter ref="A5:L12"/>
  <tableColumns count="12">
    <tableColumn id="1" name="Story ID" totalsRowLabel="Total" dataDxfId="232" totalsRowDxfId="231"/>
    <tableColumn id="2" name="Story" dataDxfId="230" totalsRowDxfId="229">
      <calculatedColumnFormula>INDEX(Table8[Description],MATCH(Table2583[[#This Row],[Story ID]],Table8[ID],0))</calculatedColumnFormula>
    </tableColumn>
    <tableColumn id="12" name="Size" dataDxfId="228" totalsRowDxfId="227">
      <calculatedColumnFormula>INDEX(Table8[Size],MATCH(Table2583[[#This Row],[Story ID]],Table8[ID],0))</calculatedColumnFormula>
    </tableColumn>
    <tableColumn id="3" name="New" totalsRowFunction="count" dataDxfId="226" totalsRowDxfId="225"/>
    <tableColumn id="4" name="In Progress" totalsRowFunction="count" dataDxfId="224" totalsRowDxfId="223"/>
    <tableColumn id="5" name="To be verified" totalsRowFunction="count" dataDxfId="222" totalsRowDxfId="221"/>
    <tableColumn id="6" name="Done" totalsRowFunction="count" dataDxfId="220" totalsRowDxfId="219"/>
    <tableColumn id="7" name="Impeded" totalsRowFunction="count" dataDxfId="218" totalsRowDxfId="217"/>
    <tableColumn id="8" name="Description" dataDxfId="216" totalsRowDxfId="215"/>
    <tableColumn id="9" name="Assignee" dataDxfId="214" totalsRowDxfId="213"/>
    <tableColumn id="10" name="Worked hours" totalsRowFunction="sum" totalsRowDxfId="212"/>
    <tableColumn id="11" name="Remaining hours" totalsRowFunction="sum" dataDxfId="211" totalsRowDxfId="210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id="4" name="Table2585" displayName="Table2585" ref="A5:L8" totalsRowCount="1" headerRowDxfId="209" dataDxfId="208">
  <autoFilter ref="A5:L7"/>
  <tableColumns count="12">
    <tableColumn id="1" name="Story ID" totalsRowLabel="Total" dataDxfId="207" totalsRowDxfId="206"/>
    <tableColumn id="2" name="Story" dataDxfId="205" totalsRowDxfId="204">
      <calculatedColumnFormula>INDEX(Table8[Description],MATCH(Table2585[[#This Row],[Story ID]],Table8[ID],0))</calculatedColumnFormula>
    </tableColumn>
    <tableColumn id="12" name="Size" totalsRowFunction="sum" dataDxfId="203" totalsRowDxfId="202">
      <calculatedColumnFormula>INDEX(Table8[Size],MATCH(Table2585[[#This Row],[Story ID]],Table8[ID],0))</calculatedColumnFormula>
    </tableColumn>
    <tableColumn id="3" name="New" totalsRowFunction="count" dataDxfId="201" totalsRowDxfId="200"/>
    <tableColumn id="4" name="In Progress" totalsRowFunction="count" dataDxfId="199" totalsRowDxfId="198"/>
    <tableColumn id="5" name="To be verified" totalsRowFunction="count" dataDxfId="197" totalsRowDxfId="196"/>
    <tableColumn id="6" name="Done" totalsRowFunction="count" dataDxfId="195" totalsRowDxfId="194"/>
    <tableColumn id="7" name="Impeded" totalsRowFunction="count" dataDxfId="193" totalsRowDxfId="192"/>
    <tableColumn id="8" name="Description" dataDxfId="191" totalsRowDxfId="190"/>
    <tableColumn id="9" name="Assignee" dataDxfId="189" totalsRowDxfId="188"/>
    <tableColumn id="10" name="Worked hours" totalsRowFunction="sum" dataDxfId="187" totalsRowDxfId="186"/>
    <tableColumn id="11" name="Remaining hours" totalsRowFunction="sum" dataDxfId="185" totalsRowDxfId="184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id="6" name="Table2587" displayName="Table2587" ref="A5:L15" totalsRowCount="1" headerRowDxfId="183" dataDxfId="182">
  <autoFilter ref="A5:L14"/>
  <tableColumns count="12">
    <tableColumn id="1" name="Story ID" totalsRowLabel="Total" dataDxfId="181" totalsRowDxfId="180"/>
    <tableColumn id="2" name="Story" dataDxfId="179" totalsRowDxfId="178">
      <calculatedColumnFormula>INDEX(Table8[Description],MATCH(Table2587[[#This Row],[Story ID]],Table8[ID],0))</calculatedColumnFormula>
    </tableColumn>
    <tableColumn id="12" name="Size" totalsRowFunction="sum" dataDxfId="177" totalsRowDxfId="176">
      <calculatedColumnFormula>INDEX(Table8[Size],MATCH(Table2587[[#This Row],[Story ID]],Table8[ID],0))</calculatedColumnFormula>
    </tableColumn>
    <tableColumn id="3" name="New" totalsRowFunction="count" dataDxfId="175" totalsRowDxfId="174"/>
    <tableColumn id="4" name="In Progress" totalsRowFunction="count" dataDxfId="173" totalsRowDxfId="172"/>
    <tableColumn id="5" name="To be verified" totalsRowFunction="count" dataDxfId="171" totalsRowDxfId="170"/>
    <tableColumn id="6" name="Done" totalsRowFunction="count" dataDxfId="169" totalsRowDxfId="168"/>
    <tableColumn id="7" name="Impeded" totalsRowFunction="count" dataDxfId="167" totalsRowDxfId="166"/>
    <tableColumn id="8" name="Description" dataDxfId="165" totalsRowDxfId="164"/>
    <tableColumn id="9" name="Assignee" dataDxfId="163" totalsRowDxfId="162"/>
    <tableColumn id="10" name="Worked hours" totalsRowFunction="sum" dataDxfId="161" totalsRowDxfId="160" dataCellStyle="Comma"/>
    <tableColumn id="11" name="Remaining hours" totalsRowFunction="sum" dataDxfId="159" totalsRowDxfId="158"/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id="9" name="Table25810" displayName="Table25810" ref="A7:L19" totalsRowCount="1" headerRowDxfId="157" dataDxfId="156">
  <autoFilter ref="A7:L18"/>
  <tableColumns count="12">
    <tableColumn id="1" name="Story ID" totalsRowLabel="Total" dataDxfId="155" totalsRowDxfId="154"/>
    <tableColumn id="2" name="Story" dataDxfId="153" totalsRowDxfId="152">
      <calculatedColumnFormula>INDEX(Table8[Description],MATCH(Table25810[[#This Row],[Story ID]],Table8[ID],0))</calculatedColumnFormula>
    </tableColumn>
    <tableColumn id="12" name="Size" dataDxfId="151" totalsRowDxfId="150">
      <calculatedColumnFormula>INDEX(Table8[Size],MATCH(Table25810[[#This Row],[Story ID]],Table8[ID],0))</calculatedColumnFormula>
    </tableColumn>
    <tableColumn id="3" name="New" totalsRowFunction="count" dataDxfId="149" totalsRowDxfId="148"/>
    <tableColumn id="4" name="In Progress" totalsRowFunction="count" dataDxfId="147" totalsRowDxfId="146"/>
    <tableColumn id="5" name="To be verified" totalsRowFunction="count" dataDxfId="145" totalsRowDxfId="144"/>
    <tableColumn id="6" name="Done" totalsRowFunction="count" dataDxfId="143" totalsRowDxfId="142"/>
    <tableColumn id="7" name="Impeded" totalsRowFunction="count" dataDxfId="141" totalsRowDxfId="140"/>
    <tableColumn id="8" name="Description" dataDxfId="139" totalsRowDxfId="138"/>
    <tableColumn id="9" name="Assignee" dataDxfId="137" totalsRowDxfId="136"/>
    <tableColumn id="10" name="Worked hours" totalsRowFunction="sum" dataDxfId="135" totalsRowDxfId="134"/>
    <tableColumn id="11" name="Remaining hours" totalsRowFunction="sum" dataDxfId="133" totalsRowDxfId="132"/>
  </tableColumns>
  <tableStyleInfo name="TableStyleLight8" showFirstColumn="0" showLastColumn="0" showRowStripes="1" showColumnStripes="0"/>
</table>
</file>

<file path=xl/tables/table6.xml><?xml version="1.0" encoding="utf-8"?>
<table xmlns="http://schemas.openxmlformats.org/spreadsheetml/2006/main" id="10" name="Table25811" displayName="Table25811" ref="A7:L20" totalsRowCount="1" headerRowDxfId="131" dataDxfId="130">
  <autoFilter ref="A7:L19"/>
  <sortState ref="A8:L15">
    <sortCondition ref="A7:A15"/>
  </sortState>
  <tableColumns count="12">
    <tableColumn id="1" name="Story ID" totalsRowLabel="Total" dataDxfId="129" totalsRowDxfId="128"/>
    <tableColumn id="2" name="Story" dataDxfId="127" totalsRowDxfId="126">
      <calculatedColumnFormula>INDEX(Table8[Description],MATCH(Table25811[[#This Row],[Story ID]],Table8[ID],0))</calculatedColumnFormula>
    </tableColumn>
    <tableColumn id="12" name="Size" totalsRowFunction="sum" dataDxfId="125" totalsRowDxfId="124">
      <calculatedColumnFormula>INDEX(Table8[Size],MATCH(Table25811[[#This Row],[Story ID]],Table8[ID],0))</calculatedColumnFormula>
    </tableColumn>
    <tableColumn id="3" name="New" totalsRowFunction="count" dataDxfId="123" totalsRowDxfId="122"/>
    <tableColumn id="4" name="In Progress" totalsRowFunction="count" dataDxfId="121" totalsRowDxfId="120"/>
    <tableColumn id="5" name="To be verified" totalsRowFunction="count" dataDxfId="119" totalsRowDxfId="118"/>
    <tableColumn id="6" name="Done" totalsRowFunction="count" dataDxfId="117" totalsRowDxfId="116"/>
    <tableColumn id="7" name="Impeded" totalsRowFunction="count" dataDxfId="115" totalsRowDxfId="114"/>
    <tableColumn id="8" name="Description" dataDxfId="113" totalsRowDxfId="112"/>
    <tableColumn id="9" name="Assignee" dataDxfId="111" totalsRowDxfId="110"/>
    <tableColumn id="10" name="Worked hours" totalsRowFunction="sum" dataDxfId="109" totalsRowDxfId="108"/>
    <tableColumn id="11" name="Remaining hours" totalsRowFunction="sum" dataDxfId="107" totalsRowDxfId="106"/>
  </tableColumns>
  <tableStyleInfo name="TableStyleLight8" showFirstColumn="0" showLastColumn="0" showRowStripes="1" showColumnStripes="0"/>
</table>
</file>

<file path=xl/tables/table7.xml><?xml version="1.0" encoding="utf-8"?>
<table xmlns="http://schemas.openxmlformats.org/spreadsheetml/2006/main" id="11" name="Table25812" displayName="Table25812" ref="A7:L22" totalsRowCount="1" headerRowDxfId="105" dataDxfId="104">
  <autoFilter ref="A7:L21"/>
  <sortState ref="A8:L19">
    <sortCondition descending="1" ref="A7:A19"/>
  </sortState>
  <tableColumns count="12">
    <tableColumn id="1" name="Story ID" totalsRowLabel="Total" dataDxfId="103" totalsRowDxfId="11"/>
    <tableColumn id="2" name="Story" dataDxfId="102" totalsRowDxfId="10">
      <calculatedColumnFormula>INDEX(Table8[Description],MATCH(Table25812[[#This Row],[Story ID]],Table8[ID],0))</calculatedColumnFormula>
    </tableColumn>
    <tableColumn id="12" name="Size" totalsRowFunction="sum" dataDxfId="101" totalsRowDxfId="9">
      <calculatedColumnFormula>INDEX(Table8[Size],MATCH(Table25812[[#This Row],[Story ID]],Table8[ID],0))</calculatedColumnFormula>
    </tableColumn>
    <tableColumn id="3" name="New" totalsRowFunction="count" dataDxfId="100" totalsRowDxfId="8"/>
    <tableColumn id="4" name="In Progress" totalsRowFunction="count" dataDxfId="99" totalsRowDxfId="7"/>
    <tableColumn id="5" name="To be verified" totalsRowFunction="count" dataDxfId="98" totalsRowDxfId="6"/>
    <tableColumn id="6" name="Done" totalsRowFunction="count" dataDxfId="97" totalsRowDxfId="5"/>
    <tableColumn id="7" name="Impeded" totalsRowFunction="count" dataDxfId="96" totalsRowDxfId="4"/>
    <tableColumn id="8" name="Description" dataDxfId="95" totalsRowDxfId="3"/>
    <tableColumn id="9" name="Assignee" dataDxfId="94" totalsRowDxfId="2"/>
    <tableColumn id="10" name="Worked hours" totalsRowFunction="sum" dataDxfId="93" totalsRowDxfId="1"/>
    <tableColumn id="11" name="Remaining hours" totalsRowFunction="sum" dataDxfId="92" totalsRowDxfId="0"/>
  </tableColumns>
  <tableStyleInfo name="TableStyleLight8" showFirstColumn="0" showLastColumn="0" showRowStripes="1" showColumnStripes="0"/>
</table>
</file>

<file path=xl/tables/table8.xml><?xml version="1.0" encoding="utf-8"?>
<table xmlns="http://schemas.openxmlformats.org/spreadsheetml/2006/main" id="8" name="Table8" displayName="Table8" ref="A16:L54" totalsRowCount="1" headerRowDxfId="86" dataDxfId="85">
  <autoFilter ref="A16:L53">
    <filterColumn colId="5"/>
    <filterColumn colId="6"/>
    <filterColumn colId="7"/>
    <filterColumn colId="8"/>
    <filterColumn colId="9"/>
    <filterColumn colId="10"/>
    <filterColumn colId="11"/>
  </autoFilter>
  <sortState ref="A17:L52">
    <sortCondition ref="F16:F52"/>
  </sortState>
  <tableColumns count="12">
    <tableColumn id="1" name="ID" totalsRowLabel="Total" dataDxfId="84" totalsRowDxfId="83"/>
    <tableColumn id="2" name="Type" dataDxfId="82" totalsRowDxfId="81"/>
    <tableColumn id="3" name="Description" dataDxfId="80" totalsRowDxfId="79"/>
    <tableColumn id="4" name="Size" totalsRowFunction="sum" dataDxfId="78" totalsRowDxfId="77"/>
    <tableColumn id="5" name="Status" dataDxfId="76" totalsRowDxfId="75">
      <calculatedColumnFormula>Status</calculatedColumnFormula>
    </tableColumn>
    <tableColumn id="6" name="Sprint" totalsRowFunction="custom" dataDxfId="74" totalsRowDxfId="73">
      <totalsRowFormula>MAX(F17:F53)</totalsRowFormula>
    </tableColumn>
    <tableColumn id="7" name="Worked Hours" totalsRowFunction="sum" dataDxfId="72" totalsRowDxfId="71">
      <calculatedColumnFormula>WorkedHours</calculatedColumnFormula>
    </tableColumn>
    <tableColumn id="9" name="Remaining hours" totalsRowFunction="sum" dataDxfId="70" totalsRowDxfId="69">
      <calculatedColumnFormula>RemainingHours</calculatedColumnFormula>
    </tableColumn>
    <tableColumn id="14" name="Hours / SP" totalsRowFunction="average" dataDxfId="68" totalsRowDxfId="67">
      <calculatedColumnFormula>HoursPerSp</calculatedColumnFormula>
    </tableColumn>
    <tableColumn id="10" name="Hours per day" totalsRowFunction="average" dataDxfId="66" totalsRowDxfId="65">
      <calculatedColumnFormula>$F$2</calculatedColumnFormula>
    </tableColumn>
    <tableColumn id="12" name="Worked Days" totalsRowFunction="sum" dataDxfId="64" totalsRowDxfId="63">
      <calculatedColumnFormula>WorkedDays</calculatedColumnFormula>
    </tableColumn>
    <tableColumn id="11" name="Remaining Days" totalsRowFunction="sum" dataDxfId="62" totalsRowDxfId="61">
      <calculatedColumnFormula>RemainingDays</calculatedColumnFormula>
    </tableColumn>
  </tableColumns>
  <tableStyleInfo name="TableStyleLight8" showFirstColumn="0" showLastColumn="0" showRowStripes="1" showColumnStripes="0"/>
</table>
</file>

<file path=xl/tables/table9.xml><?xml version="1.0" encoding="utf-8"?>
<table xmlns="http://schemas.openxmlformats.org/spreadsheetml/2006/main" id="1" name="Table25862" displayName="Table25862" ref="A4:C10" totalsRowCount="1" headerRowDxfId="60" dataDxfId="59">
  <autoFilter ref="A4:C9"/>
  <tableColumns count="3">
    <tableColumn id="1" name="Story ID" totalsRowLabel="Total" dataDxfId="58" totalsRowDxfId="57"/>
    <tableColumn id="2" name="Story" dataDxfId="56" totalsRowDxfId="55">
      <calculatedColumnFormula>INDEX(Table8[Description],MATCH(Table25862[[#This Row],[Story ID]],Table8[ID],0))</calculatedColumnFormula>
    </tableColumn>
    <tableColumn id="8" name="Acceptance Criteria" dataDxfId="54" totalsRowDxfId="53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2"/>
  <sheetViews>
    <sheetView zoomScaleNormal="100" workbookViewId="0">
      <selection activeCell="K11" sqref="K11"/>
    </sheetView>
  </sheetViews>
  <sheetFormatPr defaultRowHeight="15"/>
  <cols>
    <col min="1" max="1" width="10.42578125" style="6" customWidth="1"/>
    <col min="2" max="2" width="32.85546875" style="6" customWidth="1"/>
    <col min="3" max="3" width="9.140625" style="6" bestFit="1" customWidth="1"/>
    <col min="4" max="4" width="8" style="7" customWidth="1"/>
    <col min="5" max="5" width="12.42578125" style="7" customWidth="1"/>
    <col min="6" max="6" width="12" style="7" customWidth="1"/>
    <col min="7" max="7" width="8.85546875" style="7" customWidth="1"/>
    <col min="8" max="8" width="11.140625" style="7" customWidth="1"/>
    <col min="9" max="9" width="41.28515625" customWidth="1"/>
    <col min="10" max="10" width="13.5703125" style="2" bestFit="1" customWidth="1"/>
    <col min="11" max="11" width="15.7109375" style="2" customWidth="1"/>
    <col min="12" max="12" width="18" style="2" customWidth="1"/>
  </cols>
  <sheetData>
    <row r="1" spans="1:12" ht="31.5">
      <c r="A1" s="1" t="s">
        <v>45</v>
      </c>
      <c r="B1"/>
      <c r="C1"/>
      <c r="D1"/>
      <c r="E1"/>
      <c r="F1"/>
      <c r="G1"/>
      <c r="H1"/>
      <c r="J1"/>
      <c r="K1"/>
      <c r="L1"/>
    </row>
    <row r="2" spans="1:12" ht="18.75">
      <c r="A2" s="25" t="s">
        <v>42</v>
      </c>
      <c r="B2" s="26" t="s">
        <v>46</v>
      </c>
      <c r="C2"/>
      <c r="D2"/>
      <c r="E2"/>
      <c r="F2"/>
      <c r="G2"/>
      <c r="H2"/>
      <c r="J2"/>
      <c r="K2"/>
      <c r="L2"/>
    </row>
    <row r="3" spans="1:12">
      <c r="A3"/>
      <c r="B3"/>
      <c r="C3"/>
      <c r="D3"/>
      <c r="E3"/>
      <c r="F3"/>
      <c r="G3"/>
      <c r="H3"/>
      <c r="J3"/>
      <c r="K3"/>
      <c r="L3"/>
    </row>
    <row r="4" spans="1:12" ht="18.75">
      <c r="A4" s="25" t="s">
        <v>44</v>
      </c>
      <c r="B4"/>
      <c r="C4"/>
      <c r="D4"/>
      <c r="E4"/>
      <c r="F4"/>
      <c r="G4"/>
      <c r="H4"/>
      <c r="J4"/>
      <c r="K4"/>
      <c r="L4"/>
    </row>
    <row r="5" spans="1:12" ht="30">
      <c r="A5" s="8" t="s">
        <v>13</v>
      </c>
      <c r="B5" s="3" t="s">
        <v>5</v>
      </c>
      <c r="C5" s="3" t="s">
        <v>24</v>
      </c>
      <c r="D5" s="8" t="s">
        <v>6</v>
      </c>
      <c r="E5" s="8" t="s">
        <v>7</v>
      </c>
      <c r="F5" s="8" t="s">
        <v>8</v>
      </c>
      <c r="G5" s="8" t="s">
        <v>9</v>
      </c>
      <c r="H5" s="8" t="s">
        <v>10</v>
      </c>
      <c r="I5" s="3" t="s">
        <v>4</v>
      </c>
      <c r="J5" s="3" t="s">
        <v>15</v>
      </c>
      <c r="K5" s="3" t="s">
        <v>11</v>
      </c>
      <c r="L5" s="3" t="s">
        <v>12</v>
      </c>
    </row>
    <row r="6" spans="1:12">
      <c r="A6" s="42" t="s">
        <v>59</v>
      </c>
      <c r="B6" s="43" t="str">
        <f>INDEX(Table8[Description],MATCH(Table2584[[#This Row],[Story ID]],Table8[ID],0))</f>
        <v>Create user stories</v>
      </c>
      <c r="C6" s="44">
        <f>INDEX(Table8[Size],MATCH(Table2584[[#This Row],[Story ID]],Table8[ID],0))</f>
        <v>5</v>
      </c>
      <c r="D6" s="45"/>
      <c r="E6" s="45"/>
      <c r="F6" s="45"/>
      <c r="G6" s="45" t="s">
        <v>58</v>
      </c>
      <c r="H6" s="45"/>
      <c r="I6" s="34" t="s">
        <v>98</v>
      </c>
      <c r="J6" s="36"/>
      <c r="K6" s="36">
        <v>3</v>
      </c>
      <c r="L6" s="36">
        <v>0</v>
      </c>
    </row>
    <row r="7" spans="1:12">
      <c r="A7" s="42" t="s">
        <v>56</v>
      </c>
      <c r="B7" s="43" t="str">
        <f>INDEX(Table8[Description],MATCH(Table2584[[#This Row],[Story ID]],Table8[ID],0))</f>
        <v>Create project structure</v>
      </c>
      <c r="C7" s="44">
        <f>INDEX(Table8[Size],MATCH(Table2584[[#This Row],[Story ID]],Table8[ID],0))</f>
        <v>5</v>
      </c>
      <c r="D7" s="45"/>
      <c r="E7" s="45"/>
      <c r="F7" s="45"/>
      <c r="G7" s="45" t="s">
        <v>58</v>
      </c>
      <c r="H7" s="45"/>
      <c r="I7" s="34" t="s">
        <v>93</v>
      </c>
      <c r="J7" s="36"/>
      <c r="K7" s="36">
        <v>1</v>
      </c>
      <c r="L7" s="36">
        <v>0</v>
      </c>
    </row>
    <row r="8" spans="1:12">
      <c r="A8" s="42" t="s">
        <v>56</v>
      </c>
      <c r="B8" s="43" t="str">
        <f>INDEX(Table8[Description],MATCH(Table2584[[#This Row],[Story ID]],Table8[ID],0))</f>
        <v>Create project structure</v>
      </c>
      <c r="C8" s="44">
        <f>INDEX(Table8[Size],MATCH(Table2584[[#This Row],[Story ID]],Table8[ID],0))</f>
        <v>5</v>
      </c>
      <c r="D8" s="45"/>
      <c r="E8" s="45"/>
      <c r="F8" s="45"/>
      <c r="G8" s="45" t="s">
        <v>58</v>
      </c>
      <c r="H8" s="45"/>
      <c r="I8" s="34" t="s">
        <v>95</v>
      </c>
      <c r="J8" s="36"/>
      <c r="K8" s="36">
        <v>2</v>
      </c>
      <c r="L8" s="36">
        <v>0</v>
      </c>
    </row>
    <row r="9" spans="1:12">
      <c r="A9" s="42" t="s">
        <v>56</v>
      </c>
      <c r="B9" s="43" t="str">
        <f>INDEX(Table8[Description],MATCH(Table2584[[#This Row],[Story ID]],Table8[ID],0))</f>
        <v>Create project structure</v>
      </c>
      <c r="C9" s="44">
        <f>INDEX(Table8[Size],MATCH(Table2584[[#This Row],[Story ID]],Table8[ID],0))</f>
        <v>5</v>
      </c>
      <c r="D9" s="45"/>
      <c r="E9" s="45"/>
      <c r="F9" s="45"/>
      <c r="G9" s="45" t="s">
        <v>58</v>
      </c>
      <c r="H9" s="45"/>
      <c r="I9" s="34" t="s">
        <v>96</v>
      </c>
      <c r="J9" s="36"/>
      <c r="K9" s="36">
        <v>1</v>
      </c>
      <c r="L9" s="36">
        <v>0</v>
      </c>
    </row>
    <row r="10" spans="1:12">
      <c r="A10" s="42" t="s">
        <v>56</v>
      </c>
      <c r="B10" s="43" t="str">
        <f>INDEX(Table8[Description],MATCH(Table2584[[#This Row],[Story ID]],Table8[ID],0))</f>
        <v>Create project structure</v>
      </c>
      <c r="C10" s="44">
        <f>INDEX(Table8[Size],MATCH(Table2584[[#This Row],[Story ID]],Table8[ID],0))</f>
        <v>5</v>
      </c>
      <c r="D10" s="45"/>
      <c r="E10" s="45"/>
      <c r="F10" s="45"/>
      <c r="G10" s="45" t="s">
        <v>58</v>
      </c>
      <c r="H10" s="45"/>
      <c r="I10" s="34" t="s">
        <v>97</v>
      </c>
      <c r="J10" s="36"/>
      <c r="K10" s="36">
        <v>1</v>
      </c>
      <c r="L10" s="36">
        <v>0</v>
      </c>
    </row>
    <row r="11" spans="1:12">
      <c r="A11" s="42" t="s">
        <v>56</v>
      </c>
      <c r="B11" s="43" t="str">
        <f>INDEX(Table8[Description],MATCH(Table2584[[#This Row],[Story ID]],Table8[ID],0))</f>
        <v>Create project structure</v>
      </c>
      <c r="C11" s="44">
        <f>INDEX(Table8[Size],MATCH(Table2584[[#This Row],[Story ID]],Table8[ID],0))</f>
        <v>5</v>
      </c>
      <c r="D11" s="45"/>
      <c r="E11" s="45"/>
      <c r="F11" s="45"/>
      <c r="G11" s="45" t="s">
        <v>58</v>
      </c>
      <c r="H11" s="45"/>
      <c r="I11" s="34" t="s">
        <v>102</v>
      </c>
      <c r="J11" s="36"/>
      <c r="K11" s="36">
        <v>2</v>
      </c>
      <c r="L11" s="36">
        <v>0</v>
      </c>
    </row>
    <row r="12" spans="1:12">
      <c r="A12" s="40" t="s">
        <v>33</v>
      </c>
      <c r="B12" s="40"/>
      <c r="C12" s="40"/>
      <c r="D12" s="41">
        <f>SUBTOTAL(103,[New])</f>
        <v>0</v>
      </c>
      <c r="E12" s="41">
        <f>SUBTOTAL(103,[In Progress])</f>
        <v>0</v>
      </c>
      <c r="F12" s="41">
        <f>SUBTOTAL(103,[To be verified])</f>
        <v>0</v>
      </c>
      <c r="G12" s="41">
        <f>SUBTOTAL(103,[Done])</f>
        <v>6</v>
      </c>
      <c r="H12" s="41">
        <f>SUBTOTAL(103,[Impeded])</f>
        <v>0</v>
      </c>
      <c r="I12" s="15"/>
      <c r="J12" s="16"/>
      <c r="K12" s="16">
        <f>SUBTOTAL(109,[Worked hours])</f>
        <v>10</v>
      </c>
      <c r="L12" s="16">
        <f>SUBTOTAL(109,[Remaining hours])</f>
        <v>0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>
  <dimension ref="A1:E46"/>
  <sheetViews>
    <sheetView topLeftCell="A10" workbookViewId="0">
      <selection activeCell="A45" activeCellId="7" sqref="A5:A21 A23:A24 A26:A30 A32:A33 A35 A37:A38 A40:A42 A44:A45"/>
      <pivotSelection pane="bottomRight" showHeader="1" axis="axisRow" dimension="1" activeRow="44" previousRow="44" click="1" r:id="rId1">
        <pivotArea dataOnly="0" labelOnly="1" fieldPosition="0">
          <references count="1">
            <reference field="2" count="0"/>
          </references>
        </pivotArea>
      </pivotSelection>
    </sheetView>
  </sheetViews>
  <sheetFormatPr defaultRowHeight="15"/>
  <cols>
    <col min="1" max="1" width="134" customWidth="1"/>
    <col min="2" max="2" width="16.28515625" customWidth="1"/>
    <col min="3" max="3" width="10.140625" customWidth="1"/>
    <col min="4" max="4" width="10.140625" bestFit="1" customWidth="1"/>
    <col min="5" max="7" width="11.28515625" bestFit="1" customWidth="1"/>
    <col min="8" max="8" width="46.42578125" bestFit="1" customWidth="1"/>
    <col min="9" max="9" width="26.7109375" bestFit="1" customWidth="1"/>
    <col min="10" max="10" width="21.42578125" bestFit="1" customWidth="1"/>
    <col min="11" max="11" width="24.85546875" bestFit="1" customWidth="1"/>
    <col min="12" max="12" width="13.7109375" bestFit="1" customWidth="1"/>
    <col min="13" max="13" width="30.85546875" bestFit="1" customWidth="1"/>
    <col min="14" max="14" width="60" bestFit="1" customWidth="1"/>
    <col min="15" max="15" width="43.7109375" bestFit="1" customWidth="1"/>
    <col min="16" max="16" width="25.7109375" bestFit="1" customWidth="1"/>
    <col min="17" max="17" width="11.28515625" bestFit="1" customWidth="1"/>
  </cols>
  <sheetData>
    <row r="1" spans="1:5" ht="33.75">
      <c r="A1" s="22" t="s">
        <v>38</v>
      </c>
    </row>
    <row r="2" spans="1:5">
      <c r="A2" s="18" t="s">
        <v>37</v>
      </c>
      <c r="B2" s="18" t="s">
        <v>36</v>
      </c>
    </row>
    <row r="3" spans="1:5">
      <c r="A3" s="18" t="s">
        <v>34</v>
      </c>
      <c r="B3" t="s">
        <v>17</v>
      </c>
      <c r="C3" t="s">
        <v>14</v>
      </c>
      <c r="D3" t="s">
        <v>1</v>
      </c>
      <c r="E3" t="s">
        <v>35</v>
      </c>
    </row>
    <row r="4" spans="1:5">
      <c r="A4" s="19" t="s">
        <v>40</v>
      </c>
      <c r="B4" s="20"/>
      <c r="C4" s="20"/>
      <c r="D4" s="20">
        <v>13</v>
      </c>
      <c r="E4" s="20">
        <v>13</v>
      </c>
    </row>
    <row r="5" spans="1:5">
      <c r="A5" s="21" t="s">
        <v>67</v>
      </c>
      <c r="B5" s="20"/>
      <c r="C5" s="20"/>
      <c r="D5" s="20">
        <v>13</v>
      </c>
      <c r="E5" s="20">
        <v>13</v>
      </c>
    </row>
    <row r="6" spans="1:5">
      <c r="A6" s="21" t="s">
        <v>68</v>
      </c>
      <c r="B6" s="20"/>
      <c r="C6" s="20"/>
      <c r="D6" s="20"/>
      <c r="E6" s="20"/>
    </row>
    <row r="7" spans="1:5">
      <c r="A7" s="21" t="s">
        <v>69</v>
      </c>
      <c r="B7" s="20"/>
      <c r="C7" s="20"/>
      <c r="D7" s="20"/>
      <c r="E7" s="20"/>
    </row>
    <row r="8" spans="1:5">
      <c r="A8" s="21" t="s">
        <v>66</v>
      </c>
      <c r="B8" s="20"/>
      <c r="C8" s="20"/>
      <c r="D8" s="20"/>
      <c r="E8" s="20"/>
    </row>
    <row r="9" spans="1:5">
      <c r="A9" s="21" t="s">
        <v>70</v>
      </c>
      <c r="B9" s="20"/>
      <c r="C9" s="20"/>
      <c r="D9" s="20"/>
      <c r="E9" s="20"/>
    </row>
    <row r="10" spans="1:5">
      <c r="A10" s="21" t="s">
        <v>72</v>
      </c>
      <c r="B10" s="20"/>
      <c r="C10" s="20"/>
      <c r="D10" s="20"/>
      <c r="E10" s="20"/>
    </row>
    <row r="11" spans="1:5">
      <c r="A11" s="21" t="s">
        <v>74</v>
      </c>
      <c r="B11" s="20"/>
      <c r="C11" s="20"/>
      <c r="D11" s="20"/>
      <c r="E11" s="20"/>
    </row>
    <row r="12" spans="1:5">
      <c r="A12" s="21" t="s">
        <v>76</v>
      </c>
      <c r="B12" s="20"/>
      <c r="C12" s="20"/>
      <c r="D12" s="20"/>
      <c r="E12" s="20"/>
    </row>
    <row r="13" spans="1:5">
      <c r="A13" s="21" t="s">
        <v>78</v>
      </c>
      <c r="B13" s="20"/>
      <c r="C13" s="20"/>
      <c r="D13" s="20"/>
      <c r="E13" s="20"/>
    </row>
    <row r="14" spans="1:5">
      <c r="A14" s="21" t="s">
        <v>80</v>
      </c>
      <c r="B14" s="20"/>
      <c r="C14" s="20"/>
      <c r="D14" s="20"/>
      <c r="E14" s="20"/>
    </row>
    <row r="15" spans="1:5">
      <c r="A15" s="21" t="s">
        <v>82</v>
      </c>
      <c r="B15" s="20"/>
      <c r="C15" s="20"/>
      <c r="D15" s="20"/>
      <c r="E15" s="20"/>
    </row>
    <row r="16" spans="1:5">
      <c r="A16" s="21" t="s">
        <v>84</v>
      </c>
      <c r="B16" s="20"/>
      <c r="C16" s="20"/>
      <c r="D16" s="20"/>
      <c r="E16" s="20"/>
    </row>
    <row r="17" spans="1:5">
      <c r="A17" s="21" t="s">
        <v>86</v>
      </c>
      <c r="B17" s="20"/>
      <c r="C17" s="20"/>
      <c r="D17" s="20"/>
      <c r="E17" s="20"/>
    </row>
    <row r="18" spans="1:5">
      <c r="A18" s="21" t="s">
        <v>88</v>
      </c>
      <c r="B18" s="20"/>
      <c r="C18" s="20"/>
      <c r="D18" s="20"/>
      <c r="E18" s="20"/>
    </row>
    <row r="19" spans="1:5">
      <c r="A19" s="21" t="s">
        <v>90</v>
      </c>
      <c r="B19" s="20"/>
      <c r="C19" s="20"/>
      <c r="D19" s="20"/>
      <c r="E19" s="20"/>
    </row>
    <row r="20" spans="1:5">
      <c r="A20" s="21" t="s">
        <v>92</v>
      </c>
      <c r="B20" s="20"/>
      <c r="C20" s="20"/>
      <c r="D20" s="20"/>
      <c r="E20" s="20"/>
    </row>
    <row r="21" spans="1:5">
      <c r="A21" s="21" t="s">
        <v>144</v>
      </c>
      <c r="B21" s="20"/>
      <c r="C21" s="20"/>
      <c r="D21" s="20"/>
      <c r="E21" s="20"/>
    </row>
    <row r="22" spans="1:5">
      <c r="A22" s="19" t="s">
        <v>45</v>
      </c>
      <c r="B22" s="20">
        <v>5</v>
      </c>
      <c r="C22" s="20">
        <v>5</v>
      </c>
      <c r="D22" s="20"/>
      <c r="E22" s="20">
        <v>10</v>
      </c>
    </row>
    <row r="23" spans="1:5">
      <c r="A23" s="21" t="s">
        <v>60</v>
      </c>
      <c r="B23" s="20">
        <v>5</v>
      </c>
      <c r="C23" s="20"/>
      <c r="D23" s="20"/>
      <c r="E23" s="20">
        <v>5</v>
      </c>
    </row>
    <row r="24" spans="1:5">
      <c r="A24" s="21" t="s">
        <v>57</v>
      </c>
      <c r="B24" s="20"/>
      <c r="C24" s="20">
        <v>5</v>
      </c>
      <c r="D24" s="20"/>
      <c r="E24" s="20">
        <v>5</v>
      </c>
    </row>
    <row r="25" spans="1:5">
      <c r="A25" s="19" t="s">
        <v>94</v>
      </c>
      <c r="B25" s="20"/>
      <c r="C25" s="20">
        <v>39</v>
      </c>
      <c r="D25" s="20"/>
      <c r="E25" s="20">
        <v>39</v>
      </c>
    </row>
    <row r="26" spans="1:5">
      <c r="A26" s="21" t="s">
        <v>106</v>
      </c>
      <c r="B26" s="20"/>
      <c r="C26" s="20">
        <v>13</v>
      </c>
      <c r="D26" s="20"/>
      <c r="E26" s="20">
        <v>13</v>
      </c>
    </row>
    <row r="27" spans="1:5">
      <c r="A27" s="21" t="s">
        <v>108</v>
      </c>
      <c r="B27" s="20"/>
      <c r="C27" s="20">
        <v>8</v>
      </c>
      <c r="D27" s="20"/>
      <c r="E27" s="20">
        <v>8</v>
      </c>
    </row>
    <row r="28" spans="1:5">
      <c r="A28" s="21" t="s">
        <v>110</v>
      </c>
      <c r="B28" s="20"/>
      <c r="C28" s="20">
        <v>8</v>
      </c>
      <c r="D28" s="20"/>
      <c r="E28" s="20">
        <v>8</v>
      </c>
    </row>
    <row r="29" spans="1:5">
      <c r="A29" s="21" t="s">
        <v>112</v>
      </c>
      <c r="B29" s="20"/>
      <c r="C29" s="20">
        <v>8</v>
      </c>
      <c r="D29" s="20"/>
      <c r="E29" s="20">
        <v>8</v>
      </c>
    </row>
    <row r="30" spans="1:5">
      <c r="A30" s="21" t="s">
        <v>121</v>
      </c>
      <c r="B30" s="20"/>
      <c r="C30" s="20">
        <v>2</v>
      </c>
      <c r="D30" s="20"/>
      <c r="E30" s="20">
        <v>2</v>
      </c>
    </row>
    <row r="31" spans="1:5">
      <c r="A31" s="19" t="s">
        <v>113</v>
      </c>
      <c r="B31" s="20"/>
      <c r="C31" s="20">
        <v>53</v>
      </c>
      <c r="D31" s="20"/>
      <c r="E31" s="20">
        <v>53</v>
      </c>
    </row>
    <row r="32" spans="1:5">
      <c r="A32" s="21" t="s">
        <v>104</v>
      </c>
      <c r="B32" s="20"/>
      <c r="C32" s="20">
        <v>40</v>
      </c>
      <c r="D32" s="20"/>
      <c r="E32" s="20">
        <v>40</v>
      </c>
    </row>
    <row r="33" spans="1:5">
      <c r="A33" s="21" t="s">
        <v>115</v>
      </c>
      <c r="B33" s="20"/>
      <c r="C33" s="20">
        <v>13</v>
      </c>
      <c r="D33" s="20"/>
      <c r="E33" s="20">
        <v>13</v>
      </c>
    </row>
    <row r="34" spans="1:5">
      <c r="A34" s="19" t="s">
        <v>124</v>
      </c>
      <c r="B34" s="20"/>
      <c r="C34" s="20"/>
      <c r="D34" s="20">
        <v>8</v>
      </c>
      <c r="E34" s="20">
        <v>8</v>
      </c>
    </row>
    <row r="35" spans="1:5">
      <c r="A35" s="21" t="s">
        <v>141</v>
      </c>
      <c r="B35" s="20"/>
      <c r="C35" s="20"/>
      <c r="D35" s="20">
        <v>8</v>
      </c>
      <c r="E35" s="20">
        <v>8</v>
      </c>
    </row>
    <row r="36" spans="1:5">
      <c r="A36" s="19" t="s">
        <v>166</v>
      </c>
      <c r="B36" s="20"/>
      <c r="C36" s="20">
        <v>16</v>
      </c>
      <c r="D36" s="20"/>
      <c r="E36" s="20">
        <v>16</v>
      </c>
    </row>
    <row r="37" spans="1:5">
      <c r="A37" s="21" t="s">
        <v>165</v>
      </c>
      <c r="B37" s="20"/>
      <c r="C37" s="20">
        <v>13</v>
      </c>
      <c r="D37" s="20"/>
      <c r="E37" s="20">
        <v>13</v>
      </c>
    </row>
    <row r="38" spans="1:5">
      <c r="A38" s="21" t="s">
        <v>162</v>
      </c>
      <c r="B38" s="20"/>
      <c r="C38" s="20">
        <v>3</v>
      </c>
      <c r="D38" s="20"/>
      <c r="E38" s="20">
        <v>3</v>
      </c>
    </row>
    <row r="39" spans="1:5">
      <c r="A39" s="19" t="s">
        <v>177</v>
      </c>
      <c r="B39" s="20"/>
      <c r="C39" s="20">
        <v>11</v>
      </c>
      <c r="D39" s="20">
        <v>13</v>
      </c>
      <c r="E39" s="20">
        <v>24</v>
      </c>
    </row>
    <row r="40" spans="1:5">
      <c r="A40" s="21" t="s">
        <v>176</v>
      </c>
      <c r="B40" s="20"/>
      <c r="C40" s="20"/>
      <c r="D40" s="20">
        <v>13</v>
      </c>
      <c r="E40" s="20">
        <v>13</v>
      </c>
    </row>
    <row r="41" spans="1:5">
      <c r="A41" s="21" t="s">
        <v>185</v>
      </c>
      <c r="B41" s="20"/>
      <c r="C41" s="20">
        <v>3</v>
      </c>
      <c r="D41" s="20"/>
      <c r="E41" s="20">
        <v>3</v>
      </c>
    </row>
    <row r="42" spans="1:5">
      <c r="A42" s="21" t="s">
        <v>196</v>
      </c>
      <c r="B42" s="20"/>
      <c r="C42" s="20">
        <v>8</v>
      </c>
      <c r="D42" s="20"/>
      <c r="E42" s="20">
        <v>8</v>
      </c>
    </row>
    <row r="43" spans="1:5">
      <c r="A43" s="19" t="s">
        <v>193</v>
      </c>
      <c r="B43" s="20"/>
      <c r="C43" s="20"/>
      <c r="D43" s="20">
        <v>18</v>
      </c>
      <c r="E43" s="20">
        <v>18</v>
      </c>
    </row>
    <row r="44" spans="1:5">
      <c r="A44" s="21" t="s">
        <v>205</v>
      </c>
      <c r="B44" s="20"/>
      <c r="C44" s="20"/>
      <c r="D44" s="20">
        <v>5</v>
      </c>
      <c r="E44" s="20">
        <v>5</v>
      </c>
    </row>
    <row r="45" spans="1:5">
      <c r="A45" s="21" t="s">
        <v>203</v>
      </c>
      <c r="B45" s="20"/>
      <c r="C45" s="20"/>
      <c r="D45" s="20">
        <v>13</v>
      </c>
      <c r="E45" s="20">
        <v>13</v>
      </c>
    </row>
    <row r="46" spans="1:5">
      <c r="A46" s="19" t="s">
        <v>35</v>
      </c>
      <c r="B46" s="20">
        <v>5</v>
      </c>
      <c r="C46" s="20">
        <v>124</v>
      </c>
      <c r="D46" s="20">
        <v>52</v>
      </c>
      <c r="E46" s="20">
        <v>181</v>
      </c>
    </row>
  </sheetData>
  <pageMargins left="0.7" right="0.7" top="0.75" bottom="0.75" header="0.3" footer="0.3"/>
  <pageSetup paperSize="9" orientation="portrait" r:id="rId2"/>
</worksheet>
</file>

<file path=xl/worksheets/sheet11.xml><?xml version="1.0" encoding="utf-8"?>
<worksheet xmlns="http://schemas.openxmlformats.org/spreadsheetml/2006/main" xmlns:r="http://schemas.openxmlformats.org/officeDocument/2006/relationships">
  <dimension ref="A1:E12"/>
  <sheetViews>
    <sheetView workbookViewId="0">
      <selection activeCell="E11" sqref="E11"/>
    </sheetView>
  </sheetViews>
  <sheetFormatPr defaultRowHeight="15"/>
  <cols>
    <col min="1" max="1" width="10.42578125" customWidth="1"/>
    <col min="2" max="2" width="41" customWidth="1"/>
    <col min="3" max="3" width="13.42578125" customWidth="1"/>
    <col min="4" max="4" width="91.42578125" customWidth="1"/>
    <col min="5" max="5" width="13.5703125" bestFit="1" customWidth="1"/>
  </cols>
  <sheetData>
    <row r="1" spans="1:5" ht="31.5">
      <c r="A1" s="1" t="s">
        <v>132</v>
      </c>
    </row>
    <row r="2" spans="1:5">
      <c r="A2" s="9" t="s">
        <v>131</v>
      </c>
      <c r="B2" s="53" t="s">
        <v>133</v>
      </c>
      <c r="C2" s="54"/>
    </row>
    <row r="3" spans="1:5">
      <c r="A3" s="9" t="s">
        <v>7</v>
      </c>
      <c r="B3" s="55" t="s">
        <v>134</v>
      </c>
      <c r="C3" s="55"/>
    </row>
    <row r="4" spans="1:5">
      <c r="A4" s="9" t="s">
        <v>135</v>
      </c>
      <c r="B4" s="55" t="s">
        <v>136</v>
      </c>
      <c r="C4" s="55"/>
    </row>
    <row r="6" spans="1:5" ht="31.5">
      <c r="A6" s="1" t="s">
        <v>129</v>
      </c>
    </row>
    <row r="8" spans="1:5" ht="18.75">
      <c r="A8" s="25" t="s">
        <v>130</v>
      </c>
    </row>
    <row r="9" spans="1:5">
      <c r="A9" s="8" t="s">
        <v>13</v>
      </c>
      <c r="B9" s="3" t="s">
        <v>5</v>
      </c>
      <c r="C9" s="8" t="s">
        <v>18</v>
      </c>
      <c r="D9" s="3" t="s">
        <v>4</v>
      </c>
      <c r="E9" s="3" t="s">
        <v>15</v>
      </c>
    </row>
    <row r="10" spans="1:5" ht="30">
      <c r="A10" s="12" t="s">
        <v>55</v>
      </c>
      <c r="B10" s="49" t="str">
        <f>INDEX(Table8[Description],MATCH(Table2586[[#This Row],[Story ID]],Table8[ID],0))</f>
        <v>Create support for XML loading</v>
      </c>
      <c r="C10" s="13" t="s">
        <v>135</v>
      </c>
      <c r="D10" s="5" t="s">
        <v>137</v>
      </c>
      <c r="E10" s="16" t="s">
        <v>125</v>
      </c>
    </row>
    <row r="11" spans="1:5" ht="30">
      <c r="A11" s="42" t="s">
        <v>140</v>
      </c>
      <c r="B11" s="50" t="str">
        <f>INDEX(Table8[Description],MATCH(Table2586[[#This Row],[Story ID]],Table8[ID],0))</f>
        <v>As a User I want to see a start screen out of the box</v>
      </c>
      <c r="C11" s="48" t="s">
        <v>135</v>
      </c>
      <c r="D11" s="35" t="s">
        <v>159</v>
      </c>
      <c r="E11" s="36" t="s">
        <v>125</v>
      </c>
    </row>
    <row r="12" spans="1:5">
      <c r="A12" s="12" t="s">
        <v>33</v>
      </c>
      <c r="B12" s="12"/>
      <c r="C12" s="13">
        <f>SUBTOTAL(103,[Status])</f>
        <v>2</v>
      </c>
      <c r="D12" s="15"/>
      <c r="E12" s="16"/>
    </row>
  </sheetData>
  <mergeCells count="3">
    <mergeCell ref="B2:C2"/>
    <mergeCell ref="B3:C3"/>
    <mergeCell ref="B4:C4"/>
  </mergeCells>
  <conditionalFormatting sqref="C10:C12">
    <cfRule type="cellIs" dxfId="52" priority="5" operator="equal">
      <formula>$A$2</formula>
    </cfRule>
    <cfRule type="cellIs" dxfId="51" priority="2" operator="equal">
      <formula>$A$3</formula>
    </cfRule>
    <cfRule type="cellIs" dxfId="50" priority="1" operator="equal">
      <formula>$A$4</formula>
    </cfRule>
  </conditionalFormatting>
  <dataValidations count="1">
    <dataValidation type="list" allowBlank="1" showInputMessage="1" showErrorMessage="1" sqref="C10:C11">
      <formula1>ImpedimentStatus</formula1>
    </dataValidation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>
  <dimension ref="A1:L9"/>
  <sheetViews>
    <sheetView workbookViewId="0">
      <selection sqref="A1:XFD1048576"/>
    </sheetView>
  </sheetViews>
  <sheetFormatPr defaultRowHeight="15"/>
  <cols>
    <col min="1" max="1" width="13" customWidth="1"/>
    <col min="2" max="2" width="32.85546875" customWidth="1"/>
    <col min="3" max="3" width="9.140625" bestFit="1" customWidth="1"/>
    <col min="4" max="4" width="8" customWidth="1"/>
    <col min="5" max="5" width="12.42578125" customWidth="1"/>
    <col min="6" max="6" width="12" customWidth="1"/>
    <col min="7" max="7" width="8.85546875" customWidth="1"/>
    <col min="8" max="8" width="11.140625" customWidth="1"/>
    <col min="9" max="9" width="41.28515625" customWidth="1"/>
    <col min="10" max="10" width="13.5703125" bestFit="1" customWidth="1"/>
    <col min="11" max="11" width="15.7109375" customWidth="1"/>
    <col min="12" max="12" width="18" customWidth="1"/>
  </cols>
  <sheetData>
    <row r="1" spans="1:12" ht="31.5">
      <c r="A1" s="1" t="s">
        <v>41</v>
      </c>
    </row>
    <row r="2" spans="1:12" ht="18.75">
      <c r="A2" s="25" t="s">
        <v>42</v>
      </c>
      <c r="B2" s="26" t="s">
        <v>43</v>
      </c>
    </row>
    <row r="3" spans="1:12" ht="18.75">
      <c r="A3" s="25" t="s">
        <v>167</v>
      </c>
      <c r="B3" s="26"/>
    </row>
    <row r="4" spans="1:12" ht="18.75">
      <c r="A4" s="25" t="s">
        <v>168</v>
      </c>
      <c r="B4" s="26"/>
    </row>
    <row r="6" spans="1:12" ht="18.75">
      <c r="A6" s="25" t="s">
        <v>44</v>
      </c>
    </row>
    <row r="7" spans="1:12" ht="30">
      <c r="A7" s="8" t="s">
        <v>13</v>
      </c>
      <c r="B7" s="3" t="s">
        <v>5</v>
      </c>
      <c r="C7" s="3" t="s">
        <v>24</v>
      </c>
      <c r="D7" s="8" t="s">
        <v>6</v>
      </c>
      <c r="E7" s="8" t="s">
        <v>7</v>
      </c>
      <c r="F7" s="8" t="s">
        <v>8</v>
      </c>
      <c r="G7" s="8" t="s">
        <v>9</v>
      </c>
      <c r="H7" s="8" t="s">
        <v>10</v>
      </c>
      <c r="I7" s="3" t="s">
        <v>4</v>
      </c>
      <c r="J7" s="3" t="s">
        <v>15</v>
      </c>
      <c r="K7" s="3" t="s">
        <v>11</v>
      </c>
      <c r="L7" s="3" t="s">
        <v>12</v>
      </c>
    </row>
    <row r="8" spans="1:12">
      <c r="A8" s="12"/>
      <c r="B8" s="49" t="e">
        <f>INDEX(Table8[Description],MATCH(Table258[[#This Row],[Story ID]],Table8[ID],0))</f>
        <v>#N/A</v>
      </c>
      <c r="C8" s="27" t="e">
        <f>INDEX(Table8[Size],MATCH(Table258[[#This Row],[Story ID]],Table8[ID],0))</f>
        <v>#N/A</v>
      </c>
      <c r="D8" s="13"/>
      <c r="E8" s="13"/>
      <c r="F8" s="13"/>
      <c r="G8" s="13"/>
      <c r="H8" s="13"/>
      <c r="I8" s="5"/>
      <c r="J8" s="16"/>
      <c r="K8" s="16"/>
      <c r="L8" s="16"/>
    </row>
    <row r="9" spans="1:12">
      <c r="A9" s="12" t="s">
        <v>33</v>
      </c>
      <c r="B9" s="12"/>
      <c r="C9" s="12" t="e">
        <f>SUBTOTAL(109,[Size])</f>
        <v>#N/A</v>
      </c>
      <c r="D9" s="13">
        <f>SUBTOTAL(103,[New])</f>
        <v>0</v>
      </c>
      <c r="E9" s="13">
        <f>SUBTOTAL(103,[In Progress])</f>
        <v>0</v>
      </c>
      <c r="F9" s="13">
        <f>SUBTOTAL(103,[To be verified])</f>
        <v>0</v>
      </c>
      <c r="G9" s="13">
        <f>SUBTOTAL(103,[Done])</f>
        <v>0</v>
      </c>
      <c r="H9" s="13">
        <f>SUBTOTAL(103,[Impeded])</f>
        <v>0</v>
      </c>
      <c r="I9" s="15"/>
      <c r="J9" s="16"/>
      <c r="K9" s="16">
        <f>SUBTOTAL(109,[Worked hours])</f>
        <v>0</v>
      </c>
      <c r="L9" s="16">
        <f>SUBTOTAL(109,[Remaining hours])</f>
        <v>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L13"/>
  <sheetViews>
    <sheetView zoomScaleNormal="100" workbookViewId="0">
      <selection activeCell="L12" sqref="L12"/>
    </sheetView>
  </sheetViews>
  <sheetFormatPr defaultRowHeight="15"/>
  <cols>
    <col min="1" max="1" width="10.42578125" customWidth="1"/>
    <col min="2" max="2" width="32.85546875" customWidth="1"/>
    <col min="3" max="3" width="9.140625" bestFit="1" customWidth="1"/>
    <col min="4" max="4" width="8" customWidth="1"/>
    <col min="5" max="5" width="12.42578125" customWidth="1"/>
    <col min="6" max="6" width="12" customWidth="1"/>
    <col min="7" max="7" width="8.85546875" customWidth="1"/>
    <col min="8" max="8" width="11.140625" customWidth="1"/>
    <col min="9" max="9" width="41.28515625" customWidth="1"/>
    <col min="10" max="10" width="13.5703125" bestFit="1" customWidth="1"/>
    <col min="11" max="11" width="15.7109375" customWidth="1"/>
    <col min="12" max="12" width="18" customWidth="1"/>
  </cols>
  <sheetData>
    <row r="1" spans="1:12" ht="31.5">
      <c r="A1" s="1" t="s">
        <v>94</v>
      </c>
    </row>
    <row r="2" spans="1:12" ht="18.75">
      <c r="A2" s="25" t="s">
        <v>42</v>
      </c>
      <c r="B2" s="26" t="s">
        <v>101</v>
      </c>
    </row>
    <row r="4" spans="1:12" ht="18.75">
      <c r="A4" s="25" t="s">
        <v>44</v>
      </c>
    </row>
    <row r="5" spans="1:12" ht="30">
      <c r="A5" s="8" t="s">
        <v>13</v>
      </c>
      <c r="B5" s="3" t="s">
        <v>5</v>
      </c>
      <c r="C5" s="3" t="s">
        <v>24</v>
      </c>
      <c r="D5" s="8" t="s">
        <v>6</v>
      </c>
      <c r="E5" s="8" t="s">
        <v>7</v>
      </c>
      <c r="F5" s="8" t="s">
        <v>8</v>
      </c>
      <c r="G5" s="8" t="s">
        <v>9</v>
      </c>
      <c r="H5" s="8" t="s">
        <v>10</v>
      </c>
      <c r="I5" s="3" t="s">
        <v>4</v>
      </c>
      <c r="J5" s="3" t="s">
        <v>15</v>
      </c>
      <c r="K5" s="3" t="s">
        <v>11</v>
      </c>
      <c r="L5" s="3" t="s">
        <v>12</v>
      </c>
    </row>
    <row r="6" spans="1:12">
      <c r="A6" s="12" t="s">
        <v>107</v>
      </c>
      <c r="B6" s="27" t="str">
        <f>INDEX(Table8[Description],MATCH(Table2583[[#This Row],[Story ID]],Table8[ID],0))</f>
        <v>Create support for properties</v>
      </c>
      <c r="C6" s="27">
        <f>INDEX(Table8[Size],MATCH(Table2583[[#This Row],[Story ID]],Table8[ID],0))</f>
        <v>8</v>
      </c>
      <c r="D6" s="13"/>
      <c r="E6" s="13"/>
      <c r="F6" s="13"/>
      <c r="G6" s="13" t="s">
        <v>58</v>
      </c>
      <c r="H6" s="13"/>
      <c r="I6" s="15" t="s">
        <v>116</v>
      </c>
      <c r="J6" s="16"/>
      <c r="K6" s="16">
        <v>12</v>
      </c>
      <c r="L6" s="16">
        <v>0</v>
      </c>
    </row>
    <row r="7" spans="1:12">
      <c r="A7" s="42" t="s">
        <v>111</v>
      </c>
      <c r="B7" s="43" t="str">
        <f>INDEX(Table8[Description],MATCH(Table2583[[#This Row],[Story ID]],Table8[ID],0))</f>
        <v>Create support for events</v>
      </c>
      <c r="C7" s="44">
        <f>INDEX(Table8[Size],MATCH(Table2583[[#This Row],[Story ID]],Table8[ID],0))</f>
        <v>8</v>
      </c>
      <c r="D7" s="45"/>
      <c r="E7" s="45"/>
      <c r="F7" s="45"/>
      <c r="G7" s="45" t="s">
        <v>58</v>
      </c>
      <c r="H7" s="45"/>
      <c r="I7" s="34" t="s">
        <v>117</v>
      </c>
      <c r="J7" s="36"/>
      <c r="K7" s="36">
        <v>12</v>
      </c>
      <c r="L7" s="36">
        <v>0</v>
      </c>
    </row>
    <row r="8" spans="1:12">
      <c r="A8" s="42" t="s">
        <v>109</v>
      </c>
      <c r="B8" s="43" t="str">
        <f>INDEX(Table8[Description],MATCH(Table2583[[#This Row],[Story ID]],Table8[ID],0))</f>
        <v>Create support for data binding between properties</v>
      </c>
      <c r="C8" s="44">
        <f>INDEX(Table8[Size],MATCH(Table2583[[#This Row],[Story ID]],Table8[ID],0))</f>
        <v>8</v>
      </c>
      <c r="D8" s="45"/>
      <c r="E8" s="45"/>
      <c r="F8" s="45"/>
      <c r="G8" s="45" t="s">
        <v>58</v>
      </c>
      <c r="H8" s="45"/>
      <c r="I8" s="34" t="s">
        <v>118</v>
      </c>
      <c r="J8" s="36"/>
      <c r="K8" s="36">
        <v>12</v>
      </c>
      <c r="L8" s="36">
        <v>0</v>
      </c>
    </row>
    <row r="9" spans="1:12">
      <c r="A9" s="42" t="s">
        <v>114</v>
      </c>
      <c r="B9" s="43" t="str">
        <f>INDEX(Table8[Description],MATCH(Table2583[[#This Row],[Story ID]],Table8[ID],0))</f>
        <v>Create support for read only properties</v>
      </c>
      <c r="C9" s="44">
        <f>INDEX(Table8[Size],MATCH(Table2583[[#This Row],[Story ID]],Table8[ID],0))</f>
        <v>2</v>
      </c>
      <c r="D9" s="45"/>
      <c r="E9" s="45"/>
      <c r="F9" s="45"/>
      <c r="G9" s="45" t="s">
        <v>58</v>
      </c>
      <c r="H9" s="45"/>
      <c r="I9" s="34" t="s">
        <v>122</v>
      </c>
      <c r="J9" s="36"/>
      <c r="K9" s="36">
        <v>2</v>
      </c>
      <c r="L9" s="36">
        <v>0</v>
      </c>
    </row>
    <row r="10" spans="1:12">
      <c r="A10" s="42" t="s">
        <v>105</v>
      </c>
      <c r="B10" s="43" t="str">
        <f>INDEX(Table8[Description],MATCH(Table2583[[#This Row],[Story ID]],Table8[ID],0))</f>
        <v>Create control base class</v>
      </c>
      <c r="C10" s="44">
        <f>INDEX(Table8[Size],MATCH(Table2583[[#This Row],[Story ID]],Table8[ID],0))</f>
        <v>13</v>
      </c>
      <c r="D10" s="45"/>
      <c r="E10" s="45"/>
      <c r="F10" s="45"/>
      <c r="G10" s="45" t="s">
        <v>58</v>
      </c>
      <c r="H10" s="45"/>
      <c r="I10" s="34" t="s">
        <v>119</v>
      </c>
      <c r="J10" s="36"/>
      <c r="K10" s="36">
        <v>4</v>
      </c>
      <c r="L10" s="36">
        <v>0</v>
      </c>
    </row>
    <row r="11" spans="1:12">
      <c r="A11" s="42" t="s">
        <v>105</v>
      </c>
      <c r="B11" s="43" t="str">
        <f>INDEX(Table8[Description],MATCH(Table2583[[#This Row],[Story ID]],Table8[ID],0))</f>
        <v>Create control base class</v>
      </c>
      <c r="C11" s="44">
        <f>INDEX(Table8[Size],MATCH(Table2583[[#This Row],[Story ID]],Table8[ID],0))</f>
        <v>13</v>
      </c>
      <c r="D11" s="45"/>
      <c r="E11" s="45"/>
      <c r="F11" s="45"/>
      <c r="G11" s="45" t="s">
        <v>58</v>
      </c>
      <c r="H11" s="45"/>
      <c r="I11" s="34" t="s">
        <v>120</v>
      </c>
      <c r="J11" s="36"/>
      <c r="K11" s="36">
        <v>8</v>
      </c>
      <c r="L11" s="36">
        <v>0</v>
      </c>
    </row>
    <row r="12" spans="1:12">
      <c r="A12" s="42" t="s">
        <v>105</v>
      </c>
      <c r="B12" s="43" t="str">
        <f>INDEX(Table8[Description],MATCH(Table2583[[#This Row],[Story ID]],Table8[ID],0))</f>
        <v>Create control base class</v>
      </c>
      <c r="C12" s="44">
        <f>INDEX(Table8[Size],MATCH(Table2583[[#This Row],[Story ID]],Table8[ID],0))</f>
        <v>13</v>
      </c>
      <c r="D12" s="45"/>
      <c r="E12" s="45"/>
      <c r="F12" s="45"/>
      <c r="G12" s="45" t="s">
        <v>58</v>
      </c>
      <c r="H12" s="45"/>
      <c r="I12" s="34" t="s">
        <v>123</v>
      </c>
      <c r="J12" s="36"/>
      <c r="K12" s="36">
        <v>8</v>
      </c>
      <c r="L12" s="36">
        <v>0</v>
      </c>
    </row>
    <row r="13" spans="1:12">
      <c r="A13" s="40" t="s">
        <v>33</v>
      </c>
      <c r="B13" s="40"/>
      <c r="C13" s="40"/>
      <c r="D13" s="41">
        <f>SUBTOTAL(103,[New])</f>
        <v>0</v>
      </c>
      <c r="E13" s="41">
        <f>SUBTOTAL(103,[In Progress])</f>
        <v>0</v>
      </c>
      <c r="F13" s="41">
        <f>SUBTOTAL(103,[To be verified])</f>
        <v>0</v>
      </c>
      <c r="G13" s="41">
        <f>SUBTOTAL(103,[Done])</f>
        <v>7</v>
      </c>
      <c r="H13" s="41">
        <f>SUBTOTAL(103,[Impeded])</f>
        <v>0</v>
      </c>
      <c r="I13" s="15"/>
      <c r="J13" s="16"/>
      <c r="K13" s="16">
        <f>SUBTOTAL(109,[Worked hours])</f>
        <v>58</v>
      </c>
      <c r="L13" s="16">
        <f>SUBTOTAL(109,[Remaining hours])</f>
        <v>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L8"/>
  <sheetViews>
    <sheetView workbookViewId="0">
      <selection activeCell="K7" sqref="K7"/>
    </sheetView>
  </sheetViews>
  <sheetFormatPr defaultRowHeight="15"/>
  <cols>
    <col min="1" max="1" width="10.42578125" customWidth="1"/>
    <col min="2" max="2" width="32.85546875" customWidth="1"/>
    <col min="3" max="3" width="9.140625" bestFit="1" customWidth="1"/>
    <col min="4" max="4" width="8" customWidth="1"/>
    <col min="5" max="5" width="12.42578125" customWidth="1"/>
    <col min="6" max="6" width="12" customWidth="1"/>
    <col min="7" max="7" width="8.85546875" customWidth="1"/>
    <col min="8" max="8" width="11.140625" customWidth="1"/>
    <col min="9" max="9" width="41.28515625" customWidth="1"/>
    <col min="10" max="10" width="13.5703125" bestFit="1" customWidth="1"/>
    <col min="11" max="11" width="15.7109375" customWidth="1"/>
    <col min="12" max="12" width="18" customWidth="1"/>
  </cols>
  <sheetData>
    <row r="1" spans="1:12" ht="31.5">
      <c r="A1" s="1" t="s">
        <v>113</v>
      </c>
    </row>
    <row r="2" spans="1:12" ht="18.75">
      <c r="A2" s="25" t="s">
        <v>42</v>
      </c>
      <c r="B2" s="26" t="s">
        <v>126</v>
      </c>
    </row>
    <row r="4" spans="1:12" ht="18.75">
      <c r="A4" s="25" t="s">
        <v>44</v>
      </c>
    </row>
    <row r="5" spans="1:12" ht="30">
      <c r="A5" s="8" t="s">
        <v>13</v>
      </c>
      <c r="B5" s="3" t="s">
        <v>5</v>
      </c>
      <c r="C5" s="3" t="s">
        <v>24</v>
      </c>
      <c r="D5" s="8" t="s">
        <v>6</v>
      </c>
      <c r="E5" s="8" t="s">
        <v>7</v>
      </c>
      <c r="F5" s="8" t="s">
        <v>8</v>
      </c>
      <c r="G5" s="8" t="s">
        <v>9</v>
      </c>
      <c r="H5" s="8" t="s">
        <v>10</v>
      </c>
      <c r="I5" s="3" t="s">
        <v>4</v>
      </c>
      <c r="J5" s="3" t="s">
        <v>15</v>
      </c>
      <c r="K5" s="3" t="s">
        <v>11</v>
      </c>
      <c r="L5" s="3" t="s">
        <v>12</v>
      </c>
    </row>
    <row r="6" spans="1:12">
      <c r="A6" s="12" t="s">
        <v>103</v>
      </c>
      <c r="B6" s="27" t="str">
        <f>INDEX(Table8[Description],MATCH(Table2585[[#This Row],[Story ID]],Table8[ID],0))</f>
        <v>Create UI framework</v>
      </c>
      <c r="C6" s="27">
        <f>INDEX(Table8[Size],MATCH(Table2585[[#This Row],[Story ID]],Table8[ID],0))</f>
        <v>40</v>
      </c>
      <c r="D6" s="13"/>
      <c r="E6" s="13"/>
      <c r="F6" s="13"/>
      <c r="G6" s="13" t="s">
        <v>58</v>
      </c>
      <c r="H6" s="13"/>
      <c r="I6" s="15" t="s">
        <v>127</v>
      </c>
      <c r="J6" s="16" t="s">
        <v>125</v>
      </c>
      <c r="K6" s="16">
        <v>50</v>
      </c>
      <c r="L6" s="16">
        <v>0</v>
      </c>
    </row>
    <row r="7" spans="1:12">
      <c r="A7" s="42" t="s">
        <v>55</v>
      </c>
      <c r="B7" s="43" t="str">
        <f>INDEX(Table8[Description],MATCH(Table2585[[#This Row],[Story ID]],Table8[ID],0))</f>
        <v>Create support for XML loading</v>
      </c>
      <c r="C7" s="44">
        <f>INDEX(Table8[Size],MATCH(Table2585[[#This Row],[Story ID]],Table8[ID],0))</f>
        <v>13</v>
      </c>
      <c r="D7" s="45"/>
      <c r="E7" s="45"/>
      <c r="F7" s="45"/>
      <c r="G7" s="45" t="s">
        <v>58</v>
      </c>
      <c r="H7" s="45"/>
      <c r="I7" s="34" t="s">
        <v>128</v>
      </c>
      <c r="J7" s="36" t="s">
        <v>125</v>
      </c>
      <c r="K7" s="36">
        <v>50</v>
      </c>
      <c r="L7" s="36" t="s">
        <v>139</v>
      </c>
    </row>
    <row r="8" spans="1:12">
      <c r="A8" s="40" t="s">
        <v>33</v>
      </c>
      <c r="B8" s="40"/>
      <c r="C8" s="40">
        <f>SUBTOTAL(109,[Size])</f>
        <v>53</v>
      </c>
      <c r="D8" s="41">
        <f>SUBTOTAL(103,[New])</f>
        <v>0</v>
      </c>
      <c r="E8" s="41">
        <f>SUBTOTAL(103,[In Progress])</f>
        <v>0</v>
      </c>
      <c r="F8" s="41">
        <f>SUBTOTAL(103,[To be verified])</f>
        <v>0</v>
      </c>
      <c r="G8" s="41">
        <f>SUBTOTAL(103,[Done])</f>
        <v>2</v>
      </c>
      <c r="H8" s="41">
        <f>SUBTOTAL(103,[Impeded])</f>
        <v>0</v>
      </c>
      <c r="I8" s="15"/>
      <c r="J8" s="16"/>
      <c r="K8" s="16">
        <f>SUBTOTAL(109,[Worked hours])</f>
        <v>100</v>
      </c>
      <c r="L8" s="16">
        <f>SUBTOTAL(109,[Remaining hours])</f>
        <v>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L15"/>
  <sheetViews>
    <sheetView workbookViewId="0">
      <selection activeCell="K15" sqref="K15"/>
    </sheetView>
  </sheetViews>
  <sheetFormatPr defaultRowHeight="15"/>
  <cols>
    <col min="1" max="1" width="10.42578125" customWidth="1"/>
    <col min="2" max="2" width="47.140625" bestFit="1" customWidth="1"/>
    <col min="3" max="3" width="9.140625" bestFit="1" customWidth="1"/>
    <col min="4" max="4" width="8" customWidth="1"/>
    <col min="5" max="5" width="12.42578125" customWidth="1"/>
    <col min="6" max="6" width="12" customWidth="1"/>
    <col min="7" max="7" width="8.85546875" customWidth="1"/>
    <col min="8" max="8" width="11.140625" customWidth="1"/>
    <col min="9" max="9" width="41.28515625" customWidth="1"/>
    <col min="10" max="10" width="13.5703125" bestFit="1" customWidth="1"/>
    <col min="11" max="11" width="15.7109375" customWidth="1"/>
    <col min="12" max="12" width="18" customWidth="1"/>
  </cols>
  <sheetData>
    <row r="1" spans="1:12" ht="31.5">
      <c r="A1" s="1" t="s">
        <v>124</v>
      </c>
    </row>
    <row r="2" spans="1:12" ht="18.75">
      <c r="A2" s="25" t="s">
        <v>42</v>
      </c>
      <c r="B2" s="26" t="s">
        <v>138</v>
      </c>
    </row>
    <row r="4" spans="1:12" ht="18.75">
      <c r="A4" s="25" t="s">
        <v>44</v>
      </c>
    </row>
    <row r="5" spans="1:12" ht="30">
      <c r="A5" s="8" t="s">
        <v>13</v>
      </c>
      <c r="B5" s="3" t="s">
        <v>5</v>
      </c>
      <c r="C5" s="3" t="s">
        <v>24</v>
      </c>
      <c r="D5" s="8" t="s">
        <v>6</v>
      </c>
      <c r="E5" s="8" t="s">
        <v>7</v>
      </c>
      <c r="F5" s="8" t="s">
        <v>8</v>
      </c>
      <c r="G5" s="8" t="s">
        <v>9</v>
      </c>
      <c r="H5" s="8" t="s">
        <v>10</v>
      </c>
      <c r="I5" s="3" t="s">
        <v>4</v>
      </c>
      <c r="J5" s="3" t="s">
        <v>15</v>
      </c>
      <c r="K5" s="3" t="s">
        <v>11</v>
      </c>
      <c r="L5" s="3" t="s">
        <v>12</v>
      </c>
    </row>
    <row r="6" spans="1:12">
      <c r="A6" s="12" t="s">
        <v>140</v>
      </c>
      <c r="B6" s="27" t="str">
        <f>INDEX(Table8[Description],MATCH(Table2587[[#This Row],[Story ID]],Table8[ID],0))</f>
        <v>As a User I want to see a start screen out of the box</v>
      </c>
      <c r="C6" s="27">
        <f>INDEX(Table8[Size],MATCH(Table2587[[#This Row],[Story ID]],Table8[ID],0))</f>
        <v>8</v>
      </c>
      <c r="D6" s="13"/>
      <c r="E6" s="13"/>
      <c r="F6" s="13"/>
      <c r="G6" s="13" t="s">
        <v>58</v>
      </c>
      <c r="H6" s="13"/>
      <c r="I6" s="5" t="s">
        <v>149</v>
      </c>
      <c r="J6" s="16" t="s">
        <v>125</v>
      </c>
      <c r="K6" s="46">
        <v>1</v>
      </c>
      <c r="L6" s="16">
        <v>0</v>
      </c>
    </row>
    <row r="7" spans="1:12">
      <c r="A7" s="42" t="s">
        <v>140</v>
      </c>
      <c r="B7" s="43" t="str">
        <f>INDEX(Table8[Description],MATCH(Table2587[[#This Row],[Story ID]],Table8[ID],0))</f>
        <v>As a User I want to see a start screen out of the box</v>
      </c>
      <c r="C7" s="44">
        <f>INDEX(Table8[Size],MATCH(Table2587[[#This Row],[Story ID]],Table8[ID],0))</f>
        <v>8</v>
      </c>
      <c r="D7" s="45"/>
      <c r="E7" s="45"/>
      <c r="F7" s="45"/>
      <c r="G7" s="45" t="s">
        <v>58</v>
      </c>
      <c r="H7" s="45"/>
      <c r="I7" s="35" t="s">
        <v>150</v>
      </c>
      <c r="J7" s="36" t="s">
        <v>125</v>
      </c>
      <c r="K7" s="47">
        <v>1</v>
      </c>
      <c r="L7" s="36">
        <v>0</v>
      </c>
    </row>
    <row r="8" spans="1:12">
      <c r="A8" s="42" t="s">
        <v>140</v>
      </c>
      <c r="B8" s="43" t="str">
        <f>INDEX(Table8[Description],MATCH(Table2587[[#This Row],[Story ID]],Table8[ID],0))</f>
        <v>As a User I want to see a start screen out of the box</v>
      </c>
      <c r="C8" s="44">
        <f>INDEX(Table8[Size],MATCH(Table2587[[#This Row],[Story ID]],Table8[ID],0))</f>
        <v>8</v>
      </c>
      <c r="D8" s="45"/>
      <c r="E8" s="45"/>
      <c r="F8" s="45"/>
      <c r="G8" s="45" t="s">
        <v>58</v>
      </c>
      <c r="H8" s="45"/>
      <c r="I8" s="35" t="s">
        <v>151</v>
      </c>
      <c r="J8" s="36" t="s">
        <v>125</v>
      </c>
      <c r="K8" s="47">
        <v>1</v>
      </c>
      <c r="L8" s="36">
        <v>0</v>
      </c>
    </row>
    <row r="9" spans="1:12">
      <c r="A9" s="42" t="s">
        <v>140</v>
      </c>
      <c r="B9" s="43" t="str">
        <f>INDEX(Table8[Description],MATCH(Table2587[[#This Row],[Story ID]],Table8[ID],0))</f>
        <v>As a User I want to see a start screen out of the box</v>
      </c>
      <c r="C9" s="44">
        <f>INDEX(Table8[Size],MATCH(Table2587[[#This Row],[Story ID]],Table8[ID],0))</f>
        <v>8</v>
      </c>
      <c r="D9" s="45"/>
      <c r="E9" s="45"/>
      <c r="F9" s="45"/>
      <c r="G9" s="45" t="s">
        <v>58</v>
      </c>
      <c r="H9" s="45"/>
      <c r="I9" s="35" t="s">
        <v>152</v>
      </c>
      <c r="J9" s="36" t="s">
        <v>125</v>
      </c>
      <c r="K9" s="47">
        <v>1</v>
      </c>
      <c r="L9" s="36">
        <v>0</v>
      </c>
    </row>
    <row r="10" spans="1:12">
      <c r="A10" s="42" t="s">
        <v>140</v>
      </c>
      <c r="B10" s="43" t="str">
        <f>INDEX(Table8[Description],MATCH(Table2587[[#This Row],[Story ID]],Table8[ID],0))</f>
        <v>As a User I want to see a start screen out of the box</v>
      </c>
      <c r="C10" s="44">
        <f>INDEX(Table8[Size],MATCH(Table2587[[#This Row],[Story ID]],Table8[ID],0))</f>
        <v>8</v>
      </c>
      <c r="D10" s="48"/>
      <c r="E10" s="45"/>
      <c r="F10" s="45"/>
      <c r="G10" s="45" t="s">
        <v>58</v>
      </c>
      <c r="H10" s="45"/>
      <c r="I10" s="35" t="s">
        <v>154</v>
      </c>
      <c r="J10" s="36" t="s">
        <v>125</v>
      </c>
      <c r="K10" s="47">
        <v>1</v>
      </c>
      <c r="L10" s="36">
        <v>0</v>
      </c>
    </row>
    <row r="11" spans="1:12">
      <c r="A11" s="42" t="s">
        <v>155</v>
      </c>
      <c r="B11" s="43" t="str">
        <f>INDEX(Table8[Description],MATCH(Table2587[[#This Row],[Story ID]],Table8[ID],0))</f>
        <v>As a User I want to see a start screen out of the box</v>
      </c>
      <c r="C11" s="43">
        <f>INDEX(Table8[Size],MATCH(Table2587[[#This Row],[Story ID]],Table8[ID],0))</f>
        <v>8</v>
      </c>
      <c r="D11" s="48"/>
      <c r="E11" s="48"/>
      <c r="F11" s="48"/>
      <c r="G11" s="48" t="s">
        <v>58</v>
      </c>
      <c r="H11" s="48"/>
      <c r="I11" s="35" t="s">
        <v>158</v>
      </c>
      <c r="J11" s="36" t="s">
        <v>125</v>
      </c>
      <c r="K11" s="47">
        <v>2</v>
      </c>
      <c r="L11" s="36">
        <v>0</v>
      </c>
    </row>
    <row r="12" spans="1:12">
      <c r="A12" s="42" t="s">
        <v>140</v>
      </c>
      <c r="B12" s="43" t="str">
        <f>INDEX(Table8[Description],MATCH(Table2587[[#This Row],[Story ID]],Table8[ID],0))</f>
        <v>As a User I want to see a start screen out of the box</v>
      </c>
      <c r="C12" s="43">
        <f>INDEX(Table8[Size],MATCH(Table2587[[#This Row],[Story ID]],Table8[ID],0))</f>
        <v>8</v>
      </c>
      <c r="D12" s="48"/>
      <c r="E12" s="48"/>
      <c r="F12" s="48"/>
      <c r="G12" s="48" t="s">
        <v>58</v>
      </c>
      <c r="H12" s="48"/>
      <c r="I12" s="35" t="s">
        <v>156</v>
      </c>
      <c r="J12" s="36" t="s">
        <v>125</v>
      </c>
      <c r="K12" s="47">
        <v>2</v>
      </c>
      <c r="L12" s="36">
        <v>0</v>
      </c>
    </row>
    <row r="13" spans="1:12">
      <c r="A13" s="42" t="s">
        <v>140</v>
      </c>
      <c r="B13" s="43" t="str">
        <f>INDEX(Table8[Description],MATCH(Table2587[[#This Row],[Story ID]],Table8[ID],0))</f>
        <v>As a User I want to see a start screen out of the box</v>
      </c>
      <c r="C13" s="43">
        <f>INDEX(Table8[Size],MATCH(Table2587[[#This Row],[Story ID]],Table8[ID],0))</f>
        <v>8</v>
      </c>
      <c r="D13" s="48"/>
      <c r="E13" s="48"/>
      <c r="F13" s="48"/>
      <c r="G13" s="48" t="s">
        <v>58</v>
      </c>
      <c r="H13" s="48"/>
      <c r="I13" s="35" t="s">
        <v>157</v>
      </c>
      <c r="J13" s="36" t="s">
        <v>125</v>
      </c>
      <c r="K13" s="47">
        <v>1</v>
      </c>
      <c r="L13" s="36">
        <v>0</v>
      </c>
    </row>
    <row r="14" spans="1:12" ht="30">
      <c r="A14" s="42" t="s">
        <v>140</v>
      </c>
      <c r="B14" s="43" t="str">
        <f>INDEX(Table8[Description],MATCH(Table2587[[#This Row],[Story ID]],Table8[ID],0))</f>
        <v>As a User I want to see a start screen out of the box</v>
      </c>
      <c r="C14" s="43">
        <f>INDEX(Table8[Size],MATCH(Table2587[[#This Row],[Story ID]],Table8[ID],0))</f>
        <v>8</v>
      </c>
      <c r="D14" s="48"/>
      <c r="E14" s="48"/>
      <c r="F14" s="48"/>
      <c r="G14" s="48" t="s">
        <v>58</v>
      </c>
      <c r="H14" s="48"/>
      <c r="I14" s="35" t="s">
        <v>160</v>
      </c>
      <c r="J14" s="36" t="s">
        <v>125</v>
      </c>
      <c r="K14" s="47">
        <v>1</v>
      </c>
      <c r="L14" s="36">
        <v>0</v>
      </c>
    </row>
    <row r="15" spans="1:12">
      <c r="A15" s="12" t="s">
        <v>33</v>
      </c>
      <c r="B15" s="12"/>
      <c r="C15" s="12">
        <f>SUBTOTAL(109,[Size])</f>
        <v>72</v>
      </c>
      <c r="D15" s="13">
        <f>SUBTOTAL(103,[New])</f>
        <v>0</v>
      </c>
      <c r="E15" s="13">
        <f>SUBTOTAL(103,[In Progress])</f>
        <v>0</v>
      </c>
      <c r="F15" s="13">
        <f>SUBTOTAL(103,[To be verified])</f>
        <v>0</v>
      </c>
      <c r="G15" s="13">
        <f>SUBTOTAL(103,[Done])</f>
        <v>9</v>
      </c>
      <c r="H15" s="13">
        <f>SUBTOTAL(103,[Impeded])</f>
        <v>0</v>
      </c>
      <c r="I15" s="5"/>
      <c r="J15" s="16"/>
      <c r="K15" s="16">
        <f>SUBTOTAL(109,[Worked hours])</f>
        <v>11</v>
      </c>
      <c r="L15" s="16">
        <f>SUBTOTAL(109,[Remaining hours])</f>
        <v>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L19"/>
  <sheetViews>
    <sheetView workbookViewId="0">
      <selection activeCell="B4" sqref="B4"/>
    </sheetView>
  </sheetViews>
  <sheetFormatPr defaultRowHeight="15"/>
  <cols>
    <col min="1" max="1" width="13.140625" customWidth="1"/>
    <col min="2" max="2" width="36.140625" bestFit="1" customWidth="1"/>
    <col min="3" max="3" width="9.140625" bestFit="1" customWidth="1"/>
    <col min="4" max="4" width="8" customWidth="1"/>
    <col min="5" max="5" width="12.42578125" customWidth="1"/>
    <col min="6" max="6" width="12" customWidth="1"/>
    <col min="7" max="7" width="8.85546875" customWidth="1"/>
    <col min="8" max="8" width="11.140625" customWidth="1"/>
    <col min="9" max="9" width="41.28515625" customWidth="1"/>
    <col min="10" max="10" width="13.5703125" bestFit="1" customWidth="1"/>
    <col min="11" max="11" width="15.7109375" customWidth="1"/>
    <col min="12" max="12" width="18" customWidth="1"/>
  </cols>
  <sheetData>
    <row r="1" spans="1:12" ht="31.5">
      <c r="A1" s="1" t="s">
        <v>166</v>
      </c>
    </row>
    <row r="2" spans="1:12" ht="18.75">
      <c r="A2" s="25" t="s">
        <v>42</v>
      </c>
      <c r="B2" s="26" t="s">
        <v>174</v>
      </c>
    </row>
    <row r="3" spans="1:12" ht="18.75">
      <c r="A3" s="25" t="s">
        <v>167</v>
      </c>
      <c r="B3" s="26"/>
    </row>
    <row r="4" spans="1:12" ht="18.75">
      <c r="A4" s="25" t="s">
        <v>168</v>
      </c>
      <c r="B4" s="51">
        <v>40928</v>
      </c>
    </row>
    <row r="6" spans="1:12" ht="18.75">
      <c r="A6" s="25" t="s">
        <v>44</v>
      </c>
    </row>
    <row r="7" spans="1:12" ht="30">
      <c r="A7" s="8" t="s">
        <v>13</v>
      </c>
      <c r="B7" s="3" t="s">
        <v>5</v>
      </c>
      <c r="C7" s="3" t="s">
        <v>24</v>
      </c>
      <c r="D7" s="8" t="s">
        <v>6</v>
      </c>
      <c r="E7" s="8" t="s">
        <v>7</v>
      </c>
      <c r="F7" s="8" t="s">
        <v>8</v>
      </c>
      <c r="G7" s="8" t="s">
        <v>9</v>
      </c>
      <c r="H7" s="8" t="s">
        <v>10</v>
      </c>
      <c r="I7" s="3" t="s">
        <v>4</v>
      </c>
      <c r="J7" s="3" t="s">
        <v>15</v>
      </c>
      <c r="K7" s="3" t="s">
        <v>11</v>
      </c>
      <c r="L7" s="3" t="s">
        <v>12</v>
      </c>
    </row>
    <row r="8" spans="1:12">
      <c r="A8" s="12" t="s">
        <v>164</v>
      </c>
      <c r="B8" s="27" t="str">
        <f>INDEX(Table8[Description],MATCH(Table25810[[#This Row],[Story ID]],Table8[ID],0))</f>
        <v>Implement layout support</v>
      </c>
      <c r="C8" s="27">
        <f>INDEX(Table8[Size],MATCH(Table25810[[#This Row],[Story ID]],Table8[ID],0))</f>
        <v>13</v>
      </c>
      <c r="D8" s="13"/>
      <c r="E8" s="13"/>
      <c r="F8" s="13"/>
      <c r="G8" s="13" t="s">
        <v>58</v>
      </c>
      <c r="H8" s="13"/>
      <c r="I8" s="15" t="s">
        <v>169</v>
      </c>
      <c r="J8" s="16" t="s">
        <v>125</v>
      </c>
      <c r="K8" s="16">
        <v>2</v>
      </c>
      <c r="L8" s="16">
        <v>0</v>
      </c>
    </row>
    <row r="9" spans="1:12">
      <c r="A9" s="12" t="s">
        <v>164</v>
      </c>
      <c r="B9" s="27" t="str">
        <f>INDEX(Table8[Description],MATCH(Table25810[[#This Row],[Story ID]],Table8[ID],0))</f>
        <v>Implement layout support</v>
      </c>
      <c r="C9" s="27">
        <f>INDEX(Table8[Size],MATCH(Table25810[[#This Row],[Story ID]],Table8[ID],0))</f>
        <v>13</v>
      </c>
      <c r="D9" s="13"/>
      <c r="E9" s="13"/>
      <c r="F9" s="13"/>
      <c r="G9" s="13" t="s">
        <v>58</v>
      </c>
      <c r="H9" s="13"/>
      <c r="I9" s="15" t="s">
        <v>179</v>
      </c>
      <c r="J9" s="16" t="s">
        <v>125</v>
      </c>
      <c r="K9" s="16">
        <v>1</v>
      </c>
      <c r="L9" s="16">
        <v>0</v>
      </c>
    </row>
    <row r="10" spans="1:12">
      <c r="A10" s="12" t="s">
        <v>164</v>
      </c>
      <c r="B10" s="27" t="str">
        <f>INDEX(Table8[Description],MATCH(Table25810[[#This Row],[Story ID]],Table8[ID],0))</f>
        <v>Implement layout support</v>
      </c>
      <c r="C10" s="27">
        <f>INDEX(Table8[Size],MATCH(Table25810[[#This Row],[Story ID]],Table8[ID],0))</f>
        <v>13</v>
      </c>
      <c r="D10" s="13"/>
      <c r="E10" s="13"/>
      <c r="F10" s="13"/>
      <c r="G10" s="13" t="s">
        <v>58</v>
      </c>
      <c r="H10" s="13"/>
      <c r="I10" s="15" t="s">
        <v>178</v>
      </c>
      <c r="J10" s="16" t="s">
        <v>125</v>
      </c>
      <c r="K10" s="16">
        <v>1</v>
      </c>
      <c r="L10" s="16">
        <v>0</v>
      </c>
    </row>
    <row r="11" spans="1:12">
      <c r="A11" s="42" t="s">
        <v>164</v>
      </c>
      <c r="B11" s="43" t="str">
        <f>INDEX(Table8[Description],MATCH(Table25810[[#This Row],[Story ID]],Table8[ID],0))</f>
        <v>Implement layout support</v>
      </c>
      <c r="C11" s="44">
        <f>INDEX(Table8[Size],MATCH(Table25810[[#This Row],[Story ID]],Table8[ID],0))</f>
        <v>13</v>
      </c>
      <c r="D11" s="45"/>
      <c r="E11" s="45"/>
      <c r="F11" s="45"/>
      <c r="G11" s="45" t="s">
        <v>58</v>
      </c>
      <c r="H11" s="45"/>
      <c r="I11" s="34" t="s">
        <v>181</v>
      </c>
      <c r="J11" s="36" t="s">
        <v>125</v>
      </c>
      <c r="K11" s="36">
        <v>7</v>
      </c>
      <c r="L11" s="36">
        <v>0</v>
      </c>
    </row>
    <row r="12" spans="1:12">
      <c r="A12" s="42" t="s">
        <v>164</v>
      </c>
      <c r="B12" s="43" t="str">
        <f>INDEX(Table8[Description],MATCH(Table25810[[#This Row],[Story ID]],Table8[ID],0))</f>
        <v>Implement layout support</v>
      </c>
      <c r="C12" s="44">
        <f>INDEX(Table8[Size],MATCH(Table25810[[#This Row],[Story ID]],Table8[ID],0))</f>
        <v>13</v>
      </c>
      <c r="D12" s="45"/>
      <c r="E12" s="45"/>
      <c r="F12" s="45"/>
      <c r="G12" s="45" t="s">
        <v>58</v>
      </c>
      <c r="H12" s="45"/>
      <c r="I12" s="34" t="s">
        <v>182</v>
      </c>
      <c r="J12" s="36" t="s">
        <v>125</v>
      </c>
      <c r="K12" s="36">
        <v>5</v>
      </c>
      <c r="L12" s="36">
        <v>0</v>
      </c>
    </row>
    <row r="13" spans="1:12">
      <c r="A13" s="42" t="s">
        <v>164</v>
      </c>
      <c r="B13" s="43" t="str">
        <f>INDEX(Table8[Description],MATCH(Table25810[[#This Row],[Story ID]],Table8[ID],0))</f>
        <v>Implement layout support</v>
      </c>
      <c r="C13" s="44">
        <f>INDEX(Table8[Size],MATCH(Table25810[[#This Row],[Story ID]],Table8[ID],0))</f>
        <v>13</v>
      </c>
      <c r="D13" s="45"/>
      <c r="E13" s="45"/>
      <c r="F13" s="45"/>
      <c r="G13" s="45" t="s">
        <v>58</v>
      </c>
      <c r="H13" s="45"/>
      <c r="I13" s="34" t="s">
        <v>183</v>
      </c>
      <c r="J13" s="36" t="s">
        <v>125</v>
      </c>
      <c r="K13" s="36">
        <v>2</v>
      </c>
      <c r="L13" s="36">
        <v>0</v>
      </c>
    </row>
    <row r="14" spans="1:12">
      <c r="A14" s="42" t="s">
        <v>164</v>
      </c>
      <c r="B14" s="43" t="str">
        <f>INDEX(Table8[Description],MATCH(Table25810[[#This Row],[Story ID]],Table8[ID],0))</f>
        <v>Implement layout support</v>
      </c>
      <c r="C14" s="44">
        <f>INDEX(Table8[Size],MATCH(Table25810[[#This Row],[Story ID]],Table8[ID],0))</f>
        <v>13</v>
      </c>
      <c r="D14" s="45"/>
      <c r="E14" s="45"/>
      <c r="F14" s="45"/>
      <c r="G14" s="48" t="s">
        <v>58</v>
      </c>
      <c r="H14" s="45"/>
      <c r="I14" s="34" t="s">
        <v>180</v>
      </c>
      <c r="J14" s="36" t="s">
        <v>125</v>
      </c>
      <c r="K14" s="36">
        <v>3</v>
      </c>
      <c r="L14" s="36">
        <v>0</v>
      </c>
    </row>
    <row r="15" spans="1:12">
      <c r="A15" s="42" t="s">
        <v>164</v>
      </c>
      <c r="B15" s="43" t="str">
        <f>INDEX(Table8[Description],MATCH(Table25810[[#This Row],[Story ID]],Table8[ID],0))</f>
        <v>Implement layout support</v>
      </c>
      <c r="C15" s="44">
        <f>INDEX(Table8[Size],MATCH(Table25810[[#This Row],[Story ID]],Table8[ID],0))</f>
        <v>13</v>
      </c>
      <c r="D15" s="45"/>
      <c r="E15" s="45"/>
      <c r="F15" s="45"/>
      <c r="G15" s="45" t="s">
        <v>58</v>
      </c>
      <c r="H15" s="45"/>
      <c r="I15" s="34" t="s">
        <v>170</v>
      </c>
      <c r="J15" s="36" t="s">
        <v>125</v>
      </c>
      <c r="K15" s="36">
        <v>5</v>
      </c>
      <c r="L15" s="36">
        <v>0</v>
      </c>
    </row>
    <row r="16" spans="1:12">
      <c r="A16" s="42" t="s">
        <v>161</v>
      </c>
      <c r="B16" s="43" t="str">
        <f>INDEX(Table8[Description],MATCH(Table25810[[#This Row],[Story ID]],Table8[ID],0))</f>
        <v>Create support for enumeration values</v>
      </c>
      <c r="C16" s="44">
        <f>INDEX(Table8[Size],MATCH(Table25810[[#This Row],[Story ID]],Table8[ID],0))</f>
        <v>3</v>
      </c>
      <c r="D16" s="45"/>
      <c r="E16" s="45"/>
      <c r="F16" s="45"/>
      <c r="G16" s="45" t="s">
        <v>58</v>
      </c>
      <c r="H16" s="45"/>
      <c r="I16" s="34" t="s">
        <v>171</v>
      </c>
      <c r="J16" s="36" t="s">
        <v>125</v>
      </c>
      <c r="K16" s="36">
        <v>2</v>
      </c>
      <c r="L16" s="36">
        <v>0</v>
      </c>
    </row>
    <row r="17" spans="1:12">
      <c r="A17" s="42" t="s">
        <v>161</v>
      </c>
      <c r="B17" s="43" t="str">
        <f>INDEX(Table8[Description],MATCH(Table25810[[#This Row],[Story ID]],Table8[ID],0))</f>
        <v>Create support for enumeration values</v>
      </c>
      <c r="C17" s="44">
        <f>INDEX(Table8[Size],MATCH(Table25810[[#This Row],[Story ID]],Table8[ID],0))</f>
        <v>3</v>
      </c>
      <c r="D17" s="45"/>
      <c r="E17" s="45"/>
      <c r="F17" s="45"/>
      <c r="G17" s="45" t="s">
        <v>58</v>
      </c>
      <c r="H17" s="45"/>
      <c r="I17" s="34" t="s">
        <v>172</v>
      </c>
      <c r="J17" s="36" t="s">
        <v>125</v>
      </c>
      <c r="K17" s="36">
        <v>1</v>
      </c>
      <c r="L17" s="36">
        <v>0</v>
      </c>
    </row>
    <row r="18" spans="1:12">
      <c r="A18" s="42" t="s">
        <v>161</v>
      </c>
      <c r="B18" s="43" t="str">
        <f>INDEX(Table8[Description],MATCH(Table25810[[#This Row],[Story ID]],Table8[ID],0))</f>
        <v>Create support for enumeration values</v>
      </c>
      <c r="C18" s="44">
        <f>INDEX(Table8[Size],MATCH(Table25810[[#This Row],[Story ID]],Table8[ID],0))</f>
        <v>3</v>
      </c>
      <c r="D18" s="45"/>
      <c r="E18" s="45"/>
      <c r="F18" s="45"/>
      <c r="G18" s="45" t="s">
        <v>58</v>
      </c>
      <c r="H18" s="45"/>
      <c r="I18" s="34" t="s">
        <v>173</v>
      </c>
      <c r="J18" s="36" t="s">
        <v>125</v>
      </c>
      <c r="K18" s="36">
        <v>1</v>
      </c>
      <c r="L18" s="36">
        <v>0</v>
      </c>
    </row>
    <row r="19" spans="1:12">
      <c r="A19" s="40" t="s">
        <v>33</v>
      </c>
      <c r="B19" s="40"/>
      <c r="C19" s="40"/>
      <c r="D19" s="41">
        <f>SUBTOTAL(103,[New])</f>
        <v>0</v>
      </c>
      <c r="E19" s="41">
        <f>SUBTOTAL(103,[In Progress])</f>
        <v>0</v>
      </c>
      <c r="F19" s="41">
        <f>SUBTOTAL(103,[To be verified])</f>
        <v>0</v>
      </c>
      <c r="G19" s="41">
        <f>SUBTOTAL(103,[Done])</f>
        <v>11</v>
      </c>
      <c r="H19" s="41">
        <f>SUBTOTAL(103,[Impeded])</f>
        <v>0</v>
      </c>
      <c r="I19" s="15"/>
      <c r="J19" s="16"/>
      <c r="K19" s="16">
        <f>SUBTOTAL(109,[Worked hours])</f>
        <v>30</v>
      </c>
      <c r="L19" s="16">
        <f>SUBTOTAL(109,[Remaining hours])</f>
        <v>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L20"/>
  <sheetViews>
    <sheetView workbookViewId="0">
      <selection activeCell="B4" sqref="B4"/>
    </sheetView>
  </sheetViews>
  <sheetFormatPr defaultRowHeight="15"/>
  <cols>
    <col min="1" max="1" width="13" customWidth="1"/>
    <col min="2" max="2" width="32.85546875" customWidth="1"/>
    <col min="3" max="3" width="9.140625" bestFit="1" customWidth="1"/>
    <col min="4" max="4" width="8" customWidth="1"/>
    <col min="5" max="5" width="12.42578125" customWidth="1"/>
    <col min="6" max="6" width="12" customWidth="1"/>
    <col min="7" max="7" width="8.85546875" customWidth="1"/>
    <col min="8" max="8" width="11.140625" customWidth="1"/>
    <col min="9" max="9" width="41.28515625" customWidth="1"/>
    <col min="10" max="10" width="13.5703125" bestFit="1" customWidth="1"/>
    <col min="11" max="11" width="15.7109375" customWidth="1"/>
    <col min="12" max="12" width="18" customWidth="1"/>
  </cols>
  <sheetData>
    <row r="1" spans="1:12" ht="31.5">
      <c r="A1" s="1" t="s">
        <v>177</v>
      </c>
    </row>
    <row r="2" spans="1:12" ht="18.75">
      <c r="A2" s="25" t="s">
        <v>42</v>
      </c>
      <c r="B2" s="26" t="s">
        <v>186</v>
      </c>
    </row>
    <row r="3" spans="1:12" ht="18.75">
      <c r="A3" s="25" t="s">
        <v>167</v>
      </c>
      <c r="B3" s="51">
        <v>40928</v>
      </c>
    </row>
    <row r="4" spans="1:12" ht="18.75">
      <c r="A4" s="25" t="s">
        <v>168</v>
      </c>
      <c r="B4" s="51">
        <v>40935</v>
      </c>
    </row>
    <row r="6" spans="1:12" ht="18.75">
      <c r="A6" s="25" t="s">
        <v>44</v>
      </c>
    </row>
    <row r="7" spans="1:12" ht="30">
      <c r="A7" s="8" t="s">
        <v>13</v>
      </c>
      <c r="B7" s="3" t="s">
        <v>5</v>
      </c>
      <c r="C7" s="3" t="s">
        <v>24</v>
      </c>
      <c r="D7" s="8" t="s">
        <v>6</v>
      </c>
      <c r="E7" s="8" t="s">
        <v>7</v>
      </c>
      <c r="F7" s="8" t="s">
        <v>8</v>
      </c>
      <c r="G7" s="8" t="s">
        <v>9</v>
      </c>
      <c r="H7" s="8" t="s">
        <v>10</v>
      </c>
      <c r="I7" s="3" t="s">
        <v>4</v>
      </c>
      <c r="J7" s="3" t="s">
        <v>15</v>
      </c>
      <c r="K7" s="3" t="s">
        <v>11</v>
      </c>
      <c r="L7" s="3" t="s">
        <v>12</v>
      </c>
    </row>
    <row r="8" spans="1:12">
      <c r="A8" s="42" t="s">
        <v>184</v>
      </c>
      <c r="B8" s="50" t="str">
        <f>INDEX(Table8[Description],MATCH(Table25811[[#This Row],[Story ID]],Table8[ID],0))</f>
        <v>Implement forms management</v>
      </c>
      <c r="C8" s="44">
        <f>INDEX(Table8[Size],MATCH(Table25811[[#This Row],[Story ID]],Table8[ID],0))</f>
        <v>3</v>
      </c>
      <c r="D8" s="45"/>
      <c r="E8" s="45"/>
      <c r="F8" s="45"/>
      <c r="G8" s="45" t="s">
        <v>58</v>
      </c>
      <c r="H8" s="45"/>
      <c r="I8" s="35" t="s">
        <v>188</v>
      </c>
      <c r="J8" s="36" t="s">
        <v>125</v>
      </c>
      <c r="K8" s="36">
        <v>1</v>
      </c>
      <c r="L8" s="36">
        <v>0</v>
      </c>
    </row>
    <row r="9" spans="1:12" ht="30">
      <c r="A9" s="42" t="s">
        <v>184</v>
      </c>
      <c r="B9" s="50" t="str">
        <f>INDEX(Table8[Description],MATCH(Table25811[[#This Row],[Story ID]],Table8[ID],0))</f>
        <v>Implement forms management</v>
      </c>
      <c r="C9" s="44">
        <f>INDEX(Table8[Size],MATCH(Table25811[[#This Row],[Story ID]],Table8[ID],0))</f>
        <v>3</v>
      </c>
      <c r="D9" s="45"/>
      <c r="E9" s="45"/>
      <c r="F9" s="45"/>
      <c r="G9" s="45" t="s">
        <v>58</v>
      </c>
      <c r="H9" s="45"/>
      <c r="I9" s="35" t="s">
        <v>189</v>
      </c>
      <c r="J9" s="36" t="s">
        <v>125</v>
      </c>
      <c r="K9" s="36">
        <v>1</v>
      </c>
      <c r="L9" s="36">
        <v>0</v>
      </c>
    </row>
    <row r="10" spans="1:12">
      <c r="A10" s="42" t="s">
        <v>184</v>
      </c>
      <c r="B10" s="50" t="str">
        <f>INDEX(Table8[Description],MATCH(Table25811[[#This Row],[Story ID]],Table8[ID],0))</f>
        <v>Implement forms management</v>
      </c>
      <c r="C10" s="44">
        <f>INDEX(Table8[Size],MATCH(Table25811[[#This Row],[Story ID]],Table8[ID],0))</f>
        <v>3</v>
      </c>
      <c r="D10" s="45"/>
      <c r="E10" s="45"/>
      <c r="F10" s="45"/>
      <c r="G10" s="45" t="s">
        <v>58</v>
      </c>
      <c r="H10" s="45"/>
      <c r="I10" s="35" t="s">
        <v>192</v>
      </c>
      <c r="J10" s="36" t="s">
        <v>125</v>
      </c>
      <c r="K10" s="36">
        <v>1</v>
      </c>
      <c r="L10" s="36">
        <v>0</v>
      </c>
    </row>
    <row r="11" spans="1:12">
      <c r="A11" s="42" t="s">
        <v>184</v>
      </c>
      <c r="B11" s="50" t="str">
        <f>INDEX(Table8[Description],MATCH(Table25811[[#This Row],[Story ID]],Table8[ID],0))</f>
        <v>Implement forms management</v>
      </c>
      <c r="C11" s="44">
        <f>INDEX(Table8[Size],MATCH(Table25811[[#This Row],[Story ID]],Table8[ID],0))</f>
        <v>3</v>
      </c>
      <c r="D11" s="45"/>
      <c r="E11" s="45"/>
      <c r="F11" s="45"/>
      <c r="G11" s="45" t="s">
        <v>58</v>
      </c>
      <c r="H11" s="45"/>
      <c r="I11" s="35" t="s">
        <v>194</v>
      </c>
      <c r="J11" s="36" t="s">
        <v>125</v>
      </c>
      <c r="K11" s="36">
        <v>0</v>
      </c>
      <c r="L11" s="36">
        <v>0</v>
      </c>
    </row>
    <row r="12" spans="1:12">
      <c r="A12" s="42" t="s">
        <v>184</v>
      </c>
      <c r="B12" s="50" t="str">
        <f>INDEX(Table8[Description],MATCH(Table25811[[#This Row],[Story ID]],Table8[ID],0))</f>
        <v>Implement forms management</v>
      </c>
      <c r="C12" s="44">
        <f>INDEX(Table8[Size],MATCH(Table25811[[#This Row],[Story ID]],Table8[ID],0))</f>
        <v>3</v>
      </c>
      <c r="D12" s="45"/>
      <c r="E12" s="45"/>
      <c r="F12" s="45"/>
      <c r="G12" s="45" t="s">
        <v>58</v>
      </c>
      <c r="H12" s="45"/>
      <c r="I12" s="35" t="s">
        <v>197</v>
      </c>
      <c r="J12" s="36" t="s">
        <v>125</v>
      </c>
      <c r="K12" s="36">
        <v>1</v>
      </c>
      <c r="L12" s="36">
        <v>0</v>
      </c>
    </row>
    <row r="13" spans="1:12" ht="45">
      <c r="A13" s="12" t="s">
        <v>175</v>
      </c>
      <c r="B13" s="49" t="str">
        <f>INDEX(Table8[Description],MATCH(Table25811[[#This Row],[Story ID]],Table8[ID],0))</f>
        <v>As a User I can see the Config application in the applications list on the phone</v>
      </c>
      <c r="C13" s="27">
        <f>INDEX(Table8[Size],MATCH(Table25811[[#This Row],[Story ID]],Table8[ID],0))</f>
        <v>13</v>
      </c>
      <c r="D13" s="13"/>
      <c r="E13" s="13"/>
      <c r="F13" s="13"/>
      <c r="G13" s="13" t="s">
        <v>58</v>
      </c>
      <c r="H13" s="13"/>
      <c r="I13" s="5" t="s">
        <v>187</v>
      </c>
      <c r="J13" s="16" t="s">
        <v>125</v>
      </c>
      <c r="K13" s="16">
        <v>3</v>
      </c>
      <c r="L13" s="16">
        <v>0</v>
      </c>
    </row>
    <row r="14" spans="1:12" ht="45">
      <c r="A14" s="42" t="s">
        <v>175</v>
      </c>
      <c r="B14" s="50" t="str">
        <f>INDEX(Table8[Description],MATCH(Table25811[[#This Row],[Story ID]],Table8[ID],0))</f>
        <v>As a User I can see the Config application in the applications list on the phone</v>
      </c>
      <c r="C14" s="44">
        <f>INDEX(Table8[Size],MATCH(Table25811[[#This Row],[Story ID]],Table8[ID],0))</f>
        <v>13</v>
      </c>
      <c r="D14" s="45"/>
      <c r="E14" s="45"/>
      <c r="F14" s="45"/>
      <c r="G14" s="45" t="s">
        <v>58</v>
      </c>
      <c r="H14" s="45"/>
      <c r="I14" s="35" t="s">
        <v>190</v>
      </c>
      <c r="J14" s="36" t="s">
        <v>125</v>
      </c>
      <c r="K14" s="36">
        <v>10</v>
      </c>
      <c r="L14" s="36">
        <v>0</v>
      </c>
    </row>
    <row r="15" spans="1:12" ht="45">
      <c r="A15" s="42" t="s">
        <v>175</v>
      </c>
      <c r="B15" s="50" t="str">
        <f>INDEX(Table8[Description],MATCH(Table25811[[#This Row],[Story ID]],Table8[ID],0))</f>
        <v>As a User I can see the Config application in the applications list on the phone</v>
      </c>
      <c r="C15" s="44">
        <f>INDEX(Table8[Size],MATCH(Table25811[[#This Row],[Story ID]],Table8[ID],0))</f>
        <v>13</v>
      </c>
      <c r="D15" s="45"/>
      <c r="E15" s="45"/>
      <c r="F15" s="45"/>
      <c r="G15" s="45" t="s">
        <v>58</v>
      </c>
      <c r="H15" s="45"/>
      <c r="I15" s="35" t="s">
        <v>191</v>
      </c>
      <c r="J15" s="36" t="s">
        <v>125</v>
      </c>
      <c r="K15" s="36">
        <v>1</v>
      </c>
      <c r="L15" s="36">
        <v>0</v>
      </c>
    </row>
    <row r="16" spans="1:12">
      <c r="A16" s="42" t="s">
        <v>195</v>
      </c>
      <c r="B16" s="50" t="str">
        <f>INDEX(Table8[Description],MATCH(Table25811[[#This Row],[Story ID]],Table8[ID],0))</f>
        <v>Implement images manager</v>
      </c>
      <c r="C16" s="44">
        <f>INDEX(Table8[Size],MATCH(Table25811[[#This Row],[Story ID]],Table8[ID],0))</f>
        <v>8</v>
      </c>
      <c r="D16" s="45"/>
      <c r="E16" s="45"/>
      <c r="F16" s="45"/>
      <c r="G16" s="45" t="s">
        <v>58</v>
      </c>
      <c r="H16" s="45"/>
      <c r="I16" s="35" t="s">
        <v>198</v>
      </c>
      <c r="J16" s="36" t="s">
        <v>125</v>
      </c>
      <c r="K16" s="36">
        <v>1</v>
      </c>
      <c r="L16" s="36">
        <v>0</v>
      </c>
    </row>
    <row r="17" spans="1:12">
      <c r="A17" s="42" t="s">
        <v>195</v>
      </c>
      <c r="B17" s="50" t="str">
        <f>INDEX(Table8[Description],MATCH(Table25811[[#This Row],[Story ID]],Table8[ID],0))</f>
        <v>Implement images manager</v>
      </c>
      <c r="C17" s="44">
        <f>INDEX(Table8[Size],MATCH(Table25811[[#This Row],[Story ID]],Table8[ID],0))</f>
        <v>8</v>
      </c>
      <c r="D17" s="45"/>
      <c r="E17" s="45"/>
      <c r="F17" s="45"/>
      <c r="G17" s="45" t="s">
        <v>58</v>
      </c>
      <c r="H17" s="45"/>
      <c r="I17" s="35" t="s">
        <v>201</v>
      </c>
      <c r="J17" s="36" t="s">
        <v>125</v>
      </c>
      <c r="K17" s="36">
        <v>1</v>
      </c>
      <c r="L17" s="36">
        <v>0</v>
      </c>
    </row>
    <row r="18" spans="1:12">
      <c r="A18" s="42" t="s">
        <v>195</v>
      </c>
      <c r="B18" s="50" t="str">
        <f>INDEX(Table8[Description],MATCH(Table25811[[#This Row],[Story ID]],Table8[ID],0))</f>
        <v>Implement images manager</v>
      </c>
      <c r="C18" s="44">
        <f>INDEX(Table8[Size],MATCH(Table25811[[#This Row],[Story ID]],Table8[ID],0))</f>
        <v>8</v>
      </c>
      <c r="D18" s="45"/>
      <c r="E18" s="45"/>
      <c r="F18" s="45"/>
      <c r="G18" s="45" t="s">
        <v>58</v>
      </c>
      <c r="H18" s="45"/>
      <c r="I18" s="35" t="s">
        <v>199</v>
      </c>
      <c r="J18" s="36" t="s">
        <v>125</v>
      </c>
      <c r="K18" s="36">
        <v>1</v>
      </c>
      <c r="L18" s="36">
        <v>0</v>
      </c>
    </row>
    <row r="19" spans="1:12">
      <c r="A19" s="42" t="s">
        <v>195</v>
      </c>
      <c r="B19" s="50" t="str">
        <f>INDEX(Table8[Description],MATCH(Table25811[[#This Row],[Story ID]],Table8[ID],0))</f>
        <v>Implement images manager</v>
      </c>
      <c r="C19" s="44">
        <f>INDEX(Table8[Size],MATCH(Table25811[[#This Row],[Story ID]],Table8[ID],0))</f>
        <v>8</v>
      </c>
      <c r="D19" s="45"/>
      <c r="E19" s="45"/>
      <c r="F19" s="45"/>
      <c r="G19" s="45" t="s">
        <v>58</v>
      </c>
      <c r="H19" s="45"/>
      <c r="I19" s="35" t="s">
        <v>200</v>
      </c>
      <c r="J19" s="36" t="s">
        <v>125</v>
      </c>
      <c r="K19" s="36">
        <v>3</v>
      </c>
      <c r="L19" s="36">
        <v>0</v>
      </c>
    </row>
    <row r="20" spans="1:12">
      <c r="A20" s="40" t="s">
        <v>33</v>
      </c>
      <c r="B20" s="40"/>
      <c r="C20" s="40">
        <f>SUBTOTAL(109,[Size])</f>
        <v>86</v>
      </c>
      <c r="D20" s="41">
        <f>SUBTOTAL(103,[New])</f>
        <v>0</v>
      </c>
      <c r="E20" s="41">
        <f>SUBTOTAL(103,[In Progress])</f>
        <v>0</v>
      </c>
      <c r="F20" s="41">
        <f>SUBTOTAL(103,[To be verified])</f>
        <v>0</v>
      </c>
      <c r="G20" s="41">
        <f>SUBTOTAL(103,[Done])</f>
        <v>12</v>
      </c>
      <c r="H20" s="41">
        <f>SUBTOTAL(103,[Impeded])</f>
        <v>0</v>
      </c>
      <c r="I20" s="15"/>
      <c r="J20" s="16"/>
      <c r="K20" s="16">
        <f>SUBTOTAL(109,[Worked hours])</f>
        <v>24</v>
      </c>
      <c r="L20" s="16">
        <f>SUBTOTAL(109,[Remaining hours])</f>
        <v>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L22"/>
  <sheetViews>
    <sheetView tabSelected="1" workbookViewId="0">
      <selection activeCell="J21" sqref="J21"/>
    </sheetView>
  </sheetViews>
  <sheetFormatPr defaultRowHeight="15"/>
  <cols>
    <col min="1" max="1" width="13" customWidth="1"/>
    <col min="2" max="2" width="32.85546875" customWidth="1"/>
    <col min="3" max="3" width="9.140625" bestFit="1" customWidth="1"/>
    <col min="4" max="4" width="8" customWidth="1"/>
    <col min="5" max="5" width="12.42578125" customWidth="1"/>
    <col min="6" max="6" width="12" customWidth="1"/>
    <col min="7" max="7" width="8.85546875" customWidth="1"/>
    <col min="8" max="8" width="11.140625" customWidth="1"/>
    <col min="9" max="9" width="41.28515625" customWidth="1"/>
    <col min="10" max="10" width="13.5703125" bestFit="1" customWidth="1"/>
    <col min="11" max="11" width="15.7109375" customWidth="1"/>
    <col min="12" max="12" width="18" customWidth="1"/>
  </cols>
  <sheetData>
    <row r="1" spans="1:12" ht="31.5">
      <c r="A1" s="1" t="s">
        <v>193</v>
      </c>
    </row>
    <row r="2" spans="1:12" ht="18.75">
      <c r="A2" s="25" t="s">
        <v>42</v>
      </c>
      <c r="B2" s="26" t="s">
        <v>206</v>
      </c>
    </row>
    <row r="3" spans="1:12" ht="18.75">
      <c r="A3" s="25" t="s">
        <v>167</v>
      </c>
      <c r="B3" s="51">
        <v>40938</v>
      </c>
    </row>
    <row r="4" spans="1:12" ht="18.75">
      <c r="A4" s="25" t="s">
        <v>168</v>
      </c>
      <c r="B4" s="51">
        <v>40942</v>
      </c>
    </row>
    <row r="6" spans="1:12" ht="18.75">
      <c r="A6" s="25" t="s">
        <v>44</v>
      </c>
    </row>
    <row r="7" spans="1:12" ht="30">
      <c r="A7" s="8" t="s">
        <v>13</v>
      </c>
      <c r="B7" s="3" t="s">
        <v>5</v>
      </c>
      <c r="C7" s="3" t="s">
        <v>24</v>
      </c>
      <c r="D7" s="8" t="s">
        <v>6</v>
      </c>
      <c r="E7" s="8" t="s">
        <v>7</v>
      </c>
      <c r="F7" s="8" t="s">
        <v>8</v>
      </c>
      <c r="G7" s="8" t="s">
        <v>9</v>
      </c>
      <c r="H7" s="8" t="s">
        <v>10</v>
      </c>
      <c r="I7" s="3" t="s">
        <v>4</v>
      </c>
      <c r="J7" s="3" t="s">
        <v>15</v>
      </c>
      <c r="K7" s="3" t="s">
        <v>11</v>
      </c>
      <c r="L7" s="3" t="s">
        <v>12</v>
      </c>
    </row>
    <row r="8" spans="1:12" ht="30">
      <c r="A8" s="42" t="s">
        <v>204</v>
      </c>
      <c r="B8" s="50" t="str">
        <f>INDEX(Table8[Description],MATCH(Table25812[[#This Row],[Story ID]],Table8[ID],0))</f>
        <v>As a User I can have the application in both portrait and landscape</v>
      </c>
      <c r="C8" s="44">
        <f>INDEX(Table8[Size],MATCH(Table25812[[#This Row],[Story ID]],Table8[ID],0))</f>
        <v>5</v>
      </c>
      <c r="D8" s="45"/>
      <c r="E8" s="45"/>
      <c r="F8" s="45"/>
      <c r="G8" s="45" t="s">
        <v>58</v>
      </c>
      <c r="H8" s="45"/>
      <c r="I8" s="35" t="s">
        <v>212</v>
      </c>
      <c r="J8" s="36" t="s">
        <v>125</v>
      </c>
      <c r="K8" s="36">
        <v>1</v>
      </c>
      <c r="L8" s="36">
        <v>0</v>
      </c>
    </row>
    <row r="9" spans="1:12" ht="30">
      <c r="A9" s="42" t="s">
        <v>204</v>
      </c>
      <c r="B9" s="50" t="str">
        <f>INDEX(Table8[Description],MATCH(Table25812[[#This Row],[Story ID]],Table8[ID],0))</f>
        <v>As a User I can have the application in both portrait and landscape</v>
      </c>
      <c r="C9" s="44">
        <f>INDEX(Table8[Size],MATCH(Table25812[[#This Row],[Story ID]],Table8[ID],0))</f>
        <v>5</v>
      </c>
      <c r="D9" s="45"/>
      <c r="E9" s="45"/>
      <c r="F9" s="45"/>
      <c r="G9" s="45" t="s">
        <v>58</v>
      </c>
      <c r="H9" s="45"/>
      <c r="I9" s="35" t="s">
        <v>213</v>
      </c>
      <c r="J9" s="36" t="s">
        <v>125</v>
      </c>
      <c r="K9" s="36">
        <v>3</v>
      </c>
      <c r="L9" s="36">
        <v>0</v>
      </c>
    </row>
    <row r="10" spans="1:12" ht="30">
      <c r="A10" s="12" t="s">
        <v>202</v>
      </c>
      <c r="B10" s="49" t="str">
        <f>INDEX(Table8[Description],MATCH(Table25812[[#This Row],[Story ID]],Table8[ID],0))</f>
        <v>As a User I can type in usernames and passwords</v>
      </c>
      <c r="C10" s="27">
        <f>INDEX(Table8[Size],MATCH(Table25812[[#This Row],[Story ID]],Table8[ID],0))</f>
        <v>13</v>
      </c>
      <c r="D10" s="13"/>
      <c r="E10" s="13"/>
      <c r="F10" s="13"/>
      <c r="G10" s="13" t="s">
        <v>58</v>
      </c>
      <c r="H10" s="13"/>
      <c r="I10" s="5" t="s">
        <v>214</v>
      </c>
      <c r="J10" s="16" t="s">
        <v>125</v>
      </c>
      <c r="K10" s="16">
        <v>3</v>
      </c>
      <c r="L10" s="16">
        <v>0</v>
      </c>
    </row>
    <row r="11" spans="1:12" ht="30">
      <c r="A11" s="42" t="s">
        <v>202</v>
      </c>
      <c r="B11" s="50" t="str">
        <f>INDEX(Table8[Description],MATCH(Table25812[[#This Row],[Story ID]],Table8[ID],0))</f>
        <v>As a User I can type in usernames and passwords</v>
      </c>
      <c r="C11" s="44">
        <f>INDEX(Table8[Size],MATCH(Table25812[[#This Row],[Story ID]],Table8[ID],0))</f>
        <v>13</v>
      </c>
      <c r="D11" s="45"/>
      <c r="E11" s="45"/>
      <c r="F11" s="45"/>
      <c r="G11" s="45" t="s">
        <v>58</v>
      </c>
      <c r="H11" s="45"/>
      <c r="I11" s="35" t="s">
        <v>223</v>
      </c>
      <c r="J11" s="36" t="s">
        <v>125</v>
      </c>
      <c r="K11" s="36">
        <v>3</v>
      </c>
      <c r="L11" s="36">
        <v>0</v>
      </c>
    </row>
    <row r="12" spans="1:12" ht="30">
      <c r="A12" s="42" t="s">
        <v>202</v>
      </c>
      <c r="B12" s="50" t="str">
        <f>INDEX(Table8[Description],MATCH(Table25812[[#This Row],[Story ID]],Table8[ID],0))</f>
        <v>As a User I can type in usernames and passwords</v>
      </c>
      <c r="C12" s="44">
        <f>INDEX(Table8[Size],MATCH(Table25812[[#This Row],[Story ID]],Table8[ID],0))</f>
        <v>13</v>
      </c>
      <c r="D12" s="45"/>
      <c r="E12" s="45"/>
      <c r="F12" s="45"/>
      <c r="G12" s="45" t="s">
        <v>58</v>
      </c>
      <c r="H12" s="45"/>
      <c r="I12" s="35" t="s">
        <v>215</v>
      </c>
      <c r="J12" s="36" t="s">
        <v>125</v>
      </c>
      <c r="K12" s="36">
        <v>2</v>
      </c>
      <c r="L12" s="36">
        <v>0</v>
      </c>
    </row>
    <row r="13" spans="1:12" ht="30">
      <c r="A13" s="42" t="s">
        <v>202</v>
      </c>
      <c r="B13" s="50" t="str">
        <f>INDEX(Table8[Description],MATCH(Table25812[[#This Row],[Story ID]],Table8[ID],0))</f>
        <v>As a User I can type in usernames and passwords</v>
      </c>
      <c r="C13" s="44">
        <f>INDEX(Table8[Size],MATCH(Table25812[[#This Row],[Story ID]],Table8[ID],0))</f>
        <v>13</v>
      </c>
      <c r="D13" s="45"/>
      <c r="E13" s="45"/>
      <c r="F13" s="45"/>
      <c r="G13" s="45" t="s">
        <v>58</v>
      </c>
      <c r="H13" s="45"/>
      <c r="I13" s="35" t="s">
        <v>216</v>
      </c>
      <c r="J13" s="36" t="s">
        <v>125</v>
      </c>
      <c r="K13" s="36">
        <v>6</v>
      </c>
      <c r="L13" s="36">
        <v>0</v>
      </c>
    </row>
    <row r="14" spans="1:12" ht="30">
      <c r="A14" s="42" t="s">
        <v>202</v>
      </c>
      <c r="B14" s="50" t="str">
        <f>INDEX(Table8[Description],MATCH(Table25812[[#This Row],[Story ID]],Table8[ID],0))</f>
        <v>As a User I can type in usernames and passwords</v>
      </c>
      <c r="C14" s="44">
        <f>INDEX(Table8[Size],MATCH(Table25812[[#This Row],[Story ID]],Table8[ID],0))</f>
        <v>13</v>
      </c>
      <c r="D14" s="45"/>
      <c r="E14" s="45" t="s">
        <v>58</v>
      </c>
      <c r="F14" s="45"/>
      <c r="G14" s="45"/>
      <c r="H14" s="45"/>
      <c r="I14" s="35" t="s">
        <v>217</v>
      </c>
      <c r="J14" s="36" t="s">
        <v>125</v>
      </c>
      <c r="K14" s="36">
        <v>0</v>
      </c>
      <c r="L14" s="36">
        <v>3</v>
      </c>
    </row>
    <row r="15" spans="1:12" ht="30">
      <c r="A15" s="42" t="s">
        <v>202</v>
      </c>
      <c r="B15" s="50" t="str">
        <f>INDEX(Table8[Description],MATCH(Table25812[[#This Row],[Story ID]],Table8[ID],0))</f>
        <v>As a User I can type in usernames and passwords</v>
      </c>
      <c r="C15" s="44">
        <f>INDEX(Table8[Size],MATCH(Table25812[[#This Row],[Story ID]],Table8[ID],0))</f>
        <v>13</v>
      </c>
      <c r="D15" s="45"/>
      <c r="E15" s="45"/>
      <c r="F15" s="45"/>
      <c r="G15" s="45" t="s">
        <v>58</v>
      </c>
      <c r="H15" s="45"/>
      <c r="I15" s="35" t="s">
        <v>218</v>
      </c>
      <c r="J15" s="36" t="s">
        <v>125</v>
      </c>
      <c r="K15" s="36">
        <v>1</v>
      </c>
      <c r="L15" s="36">
        <v>0</v>
      </c>
    </row>
    <row r="16" spans="1:12" ht="30">
      <c r="A16" s="42" t="s">
        <v>202</v>
      </c>
      <c r="B16" s="50" t="str">
        <f>INDEX(Table8[Description],MATCH(Table25812[[#This Row],[Story ID]],Table8[ID],0))</f>
        <v>As a User I can type in usernames and passwords</v>
      </c>
      <c r="C16" s="44">
        <f>INDEX(Table8[Size],MATCH(Table25812[[#This Row],[Story ID]],Table8[ID],0))</f>
        <v>13</v>
      </c>
      <c r="D16" s="45"/>
      <c r="E16" s="45"/>
      <c r="F16" s="45"/>
      <c r="G16" s="45" t="s">
        <v>58</v>
      </c>
      <c r="H16" s="45"/>
      <c r="I16" s="35" t="s">
        <v>219</v>
      </c>
      <c r="J16" s="36" t="s">
        <v>125</v>
      </c>
      <c r="K16" s="36">
        <v>1</v>
      </c>
      <c r="L16" s="36">
        <v>0</v>
      </c>
    </row>
    <row r="17" spans="1:12" ht="30">
      <c r="A17" s="42" t="s">
        <v>202</v>
      </c>
      <c r="B17" s="50" t="str">
        <f>INDEX(Table8[Description],MATCH(Table25812[[#This Row],[Story ID]],Table8[ID],0))</f>
        <v>As a User I can type in usernames and passwords</v>
      </c>
      <c r="C17" s="44">
        <f>INDEX(Table8[Size],MATCH(Table25812[[#This Row],[Story ID]],Table8[ID],0))</f>
        <v>13</v>
      </c>
      <c r="D17" s="45" t="s">
        <v>58</v>
      </c>
      <c r="E17" s="45"/>
      <c r="F17" s="45"/>
      <c r="G17" s="45"/>
      <c r="H17" s="45"/>
      <c r="I17" s="35" t="s">
        <v>220</v>
      </c>
      <c r="J17" s="36" t="s">
        <v>125</v>
      </c>
      <c r="K17" s="36">
        <v>0</v>
      </c>
      <c r="L17" s="36">
        <v>2</v>
      </c>
    </row>
    <row r="18" spans="1:12" ht="30">
      <c r="A18" s="42" t="s">
        <v>202</v>
      </c>
      <c r="B18" s="50" t="str">
        <f>INDEX(Table8[Description],MATCH(Table25812[[#This Row],[Story ID]],Table8[ID],0))</f>
        <v>As a User I can type in usernames and passwords</v>
      </c>
      <c r="C18" s="44">
        <f>INDEX(Table8[Size],MATCH(Table25812[[#This Row],[Story ID]],Table8[ID],0))</f>
        <v>13</v>
      </c>
      <c r="D18" s="45" t="s">
        <v>58</v>
      </c>
      <c r="E18" s="45"/>
      <c r="F18" s="45"/>
      <c r="G18" s="45"/>
      <c r="H18" s="45"/>
      <c r="I18" s="35" t="s">
        <v>221</v>
      </c>
      <c r="J18" s="36" t="s">
        <v>125</v>
      </c>
      <c r="K18" s="36">
        <v>0</v>
      </c>
      <c r="L18" s="36">
        <v>2</v>
      </c>
    </row>
    <row r="19" spans="1:12" ht="30">
      <c r="A19" s="42" t="s">
        <v>202</v>
      </c>
      <c r="B19" s="50" t="str">
        <f>INDEX(Table8[Description],MATCH(Table25812[[#This Row],[Story ID]],Table8[ID],0))</f>
        <v>As a User I can type in usernames and passwords</v>
      </c>
      <c r="C19" s="44">
        <f>INDEX(Table8[Size],MATCH(Table25812[[#This Row],[Story ID]],Table8[ID],0))</f>
        <v>13</v>
      </c>
      <c r="D19" s="45" t="s">
        <v>58</v>
      </c>
      <c r="E19" s="45"/>
      <c r="F19" s="45"/>
      <c r="G19" s="45"/>
      <c r="H19" s="45"/>
      <c r="I19" s="35" t="s">
        <v>222</v>
      </c>
      <c r="J19" s="36" t="s">
        <v>125</v>
      </c>
      <c r="K19" s="36">
        <v>0</v>
      </c>
      <c r="L19" s="36">
        <v>2</v>
      </c>
    </row>
    <row r="20" spans="1:12" ht="30">
      <c r="A20" s="42" t="s">
        <v>202</v>
      </c>
      <c r="B20" s="50" t="str">
        <f>INDEX(Table8[Description],MATCH(Table25812[[#This Row],[Story ID]],Table8[ID],0))</f>
        <v>As a User I can type in usernames and passwords</v>
      </c>
      <c r="C20" s="44">
        <f>INDEX(Table8[Size],MATCH(Table25812[[#This Row],[Story ID]],Table8[ID],0))</f>
        <v>13</v>
      </c>
      <c r="D20" s="45"/>
      <c r="E20" s="45"/>
      <c r="F20" s="45"/>
      <c r="G20" s="45" t="s">
        <v>58</v>
      </c>
      <c r="H20" s="45"/>
      <c r="I20" s="35" t="s">
        <v>226</v>
      </c>
      <c r="J20" s="36" t="s">
        <v>125</v>
      </c>
      <c r="K20" s="36">
        <v>0</v>
      </c>
      <c r="L20" s="36">
        <v>2</v>
      </c>
    </row>
    <row r="21" spans="1:12" ht="30">
      <c r="A21" s="42" t="s">
        <v>202</v>
      </c>
      <c r="B21" s="50" t="str">
        <f>INDEX(Table8[Description],MATCH(Table25812[[#This Row],[Story ID]],Table8[ID],0))</f>
        <v>As a User I can type in usernames and passwords</v>
      </c>
      <c r="C21" s="44">
        <f>INDEX(Table8[Size],MATCH(Table25812[[#This Row],[Story ID]],Table8[ID],0))</f>
        <v>13</v>
      </c>
      <c r="D21" s="45" t="s">
        <v>58</v>
      </c>
      <c r="E21" s="45"/>
      <c r="F21" s="45"/>
      <c r="G21" s="45"/>
      <c r="H21" s="45"/>
      <c r="I21" s="35" t="s">
        <v>227</v>
      </c>
      <c r="J21" s="36" t="s">
        <v>125</v>
      </c>
      <c r="K21" s="36">
        <v>0</v>
      </c>
      <c r="L21" s="36">
        <v>3</v>
      </c>
    </row>
    <row r="22" spans="1:12">
      <c r="A22" s="40" t="s">
        <v>33</v>
      </c>
      <c r="B22" s="40"/>
      <c r="C22" s="40">
        <f>SUBTOTAL(109,[Size])</f>
        <v>166</v>
      </c>
      <c r="D22" s="41">
        <f>SUBTOTAL(103,[New])</f>
        <v>4</v>
      </c>
      <c r="E22" s="41">
        <f>SUBTOTAL(103,[In Progress])</f>
        <v>1</v>
      </c>
      <c r="F22" s="41">
        <f>SUBTOTAL(103,[To be verified])</f>
        <v>0</v>
      </c>
      <c r="G22" s="41">
        <f>SUBTOTAL(103,[Done])</f>
        <v>9</v>
      </c>
      <c r="H22" s="41">
        <f>SUBTOTAL(103,[Impeded])</f>
        <v>0</v>
      </c>
      <c r="I22" s="15"/>
      <c r="J22" s="16"/>
      <c r="K22" s="16">
        <f>SUBTOTAL(109,[Worked hours])</f>
        <v>20</v>
      </c>
      <c r="L22" s="16">
        <f>SUBTOTAL(109,[Remaining hours])</f>
        <v>14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>
  <dimension ref="A1:L54"/>
  <sheetViews>
    <sheetView topLeftCell="A25" zoomScaleNormal="100" workbookViewId="0">
      <selection activeCell="F53" sqref="F53"/>
    </sheetView>
  </sheetViews>
  <sheetFormatPr defaultRowHeight="15"/>
  <cols>
    <col min="1" max="1" width="12.42578125" customWidth="1"/>
    <col min="2" max="2" width="16" customWidth="1"/>
    <col min="3" max="3" width="82.42578125" bestFit="1" customWidth="1"/>
    <col min="4" max="4" width="9.140625" style="2" bestFit="1" customWidth="1"/>
    <col min="5" max="5" width="11" style="2" bestFit="1" customWidth="1"/>
    <col min="6" max="6" width="8.5703125" bestFit="1" customWidth="1"/>
    <col min="7" max="7" width="11.85546875" customWidth="1"/>
    <col min="8" max="8" width="10.85546875" customWidth="1"/>
    <col min="9" max="9" width="8.7109375" customWidth="1"/>
    <col min="10" max="10" width="9.42578125" customWidth="1"/>
    <col min="11" max="11" width="9" customWidth="1"/>
    <col min="12" max="12" width="10.42578125" customWidth="1"/>
    <col min="13" max="13" width="11.7109375" customWidth="1"/>
    <col min="14" max="14" width="12.140625" customWidth="1"/>
  </cols>
  <sheetData>
    <row r="1" spans="1:12" ht="31.5">
      <c r="A1" s="1" t="s">
        <v>19</v>
      </c>
      <c r="E1" s="29" t="s">
        <v>47</v>
      </c>
    </row>
    <row r="2" spans="1:12" s="6" customFormat="1">
      <c r="A2" s="9" t="s">
        <v>31</v>
      </c>
      <c r="B2" s="53" t="s">
        <v>32</v>
      </c>
      <c r="C2" s="54"/>
      <c r="E2" s="9" t="s">
        <v>48</v>
      </c>
      <c r="F2" s="31">
        <v>4</v>
      </c>
    </row>
    <row r="3" spans="1:12">
      <c r="A3" s="9" t="s">
        <v>16</v>
      </c>
      <c r="B3" s="55" t="s">
        <v>21</v>
      </c>
      <c r="C3" s="55"/>
      <c r="E3" s="30" t="s">
        <v>49</v>
      </c>
      <c r="F3" s="32">
        <v>4</v>
      </c>
    </row>
    <row r="4" spans="1:12">
      <c r="A4" s="9" t="s">
        <v>17</v>
      </c>
      <c r="B4" s="55" t="s">
        <v>22</v>
      </c>
      <c r="C4" s="55"/>
    </row>
    <row r="5" spans="1:12" s="6" customFormat="1">
      <c r="A5" s="9" t="s">
        <v>14</v>
      </c>
      <c r="B5" s="55" t="s">
        <v>20</v>
      </c>
      <c r="C5" s="55"/>
    </row>
    <row r="6" spans="1:12" s="6" customFormat="1">
      <c r="A6" s="9" t="s">
        <v>1</v>
      </c>
      <c r="B6" s="55" t="s">
        <v>23</v>
      </c>
      <c r="C6" s="55"/>
    </row>
    <row r="8" spans="1:12" ht="31.5">
      <c r="A8" s="11" t="s">
        <v>25</v>
      </c>
    </row>
    <row r="9" spans="1:12">
      <c r="A9" s="10" t="s">
        <v>100</v>
      </c>
      <c r="B9" s="55" t="s">
        <v>26</v>
      </c>
      <c r="C9" s="55"/>
    </row>
    <row r="10" spans="1:12">
      <c r="A10" s="10" t="s">
        <v>7</v>
      </c>
      <c r="B10" s="55" t="s">
        <v>27</v>
      </c>
      <c r="C10" s="55"/>
    </row>
    <row r="11" spans="1:12">
      <c r="A11" s="10" t="s">
        <v>9</v>
      </c>
      <c r="B11" s="55" t="s">
        <v>28</v>
      </c>
      <c r="C11" s="55"/>
    </row>
    <row r="12" spans="1:12">
      <c r="A12" s="10" t="s">
        <v>10</v>
      </c>
      <c r="B12" s="55" t="s">
        <v>29</v>
      </c>
      <c r="C12" s="55"/>
    </row>
    <row r="13" spans="1:12">
      <c r="A13" s="10" t="s">
        <v>50</v>
      </c>
      <c r="B13" s="52" t="s">
        <v>51</v>
      </c>
      <c r="C13" s="52"/>
    </row>
    <row r="14" spans="1:12">
      <c r="D14"/>
      <c r="E14"/>
    </row>
    <row r="15" spans="1:12" ht="31.5">
      <c r="A15" s="1" t="s">
        <v>0</v>
      </c>
    </row>
    <row r="16" spans="1:12" s="5" customFormat="1" ht="30">
      <c r="A16" s="4" t="s">
        <v>2</v>
      </c>
      <c r="B16" s="4" t="s">
        <v>3</v>
      </c>
      <c r="C16" s="4" t="s">
        <v>4</v>
      </c>
      <c r="D16" s="3" t="s">
        <v>24</v>
      </c>
      <c r="E16" s="3" t="s">
        <v>18</v>
      </c>
      <c r="F16" s="4" t="s">
        <v>30</v>
      </c>
      <c r="G16" s="24" t="s">
        <v>61</v>
      </c>
      <c r="H16" s="4" t="s">
        <v>12</v>
      </c>
      <c r="I16" s="4" t="s">
        <v>99</v>
      </c>
      <c r="J16" s="4" t="s">
        <v>39</v>
      </c>
      <c r="K16" s="4" t="s">
        <v>62</v>
      </c>
      <c r="L16" s="4" t="s">
        <v>63</v>
      </c>
    </row>
    <row r="17" spans="1:12">
      <c r="A17" s="34" t="s">
        <v>59</v>
      </c>
      <c r="B17" s="34" t="s">
        <v>17</v>
      </c>
      <c r="C17" s="35" t="s">
        <v>60</v>
      </c>
      <c r="D17" s="36">
        <v>5</v>
      </c>
      <c r="E17" s="37" t="str">
        <f ca="1">Status</f>
        <v>Done</v>
      </c>
      <c r="F17" s="34" t="s">
        <v>45</v>
      </c>
      <c r="G17" s="38">
        <f ca="1">WorkedHours</f>
        <v>3</v>
      </c>
      <c r="H17" s="39">
        <f ca="1">RemainingHours</f>
        <v>0</v>
      </c>
      <c r="I17" s="38">
        <f ca="1">HoursPerSp</f>
        <v>0.6</v>
      </c>
      <c r="J17" s="38">
        <v>2</v>
      </c>
      <c r="K17" s="38">
        <f ca="1">WorkedDays</f>
        <v>1.5</v>
      </c>
      <c r="L17" s="38">
        <f ca="1">RemainingDays</f>
        <v>0</v>
      </c>
    </row>
    <row r="18" spans="1:12">
      <c r="A18" s="34" t="s">
        <v>56</v>
      </c>
      <c r="B18" s="34" t="s">
        <v>14</v>
      </c>
      <c r="C18" s="35" t="s">
        <v>57</v>
      </c>
      <c r="D18" s="36">
        <v>5</v>
      </c>
      <c r="E18" s="37" t="str">
        <f ca="1">Status</f>
        <v>Done</v>
      </c>
      <c r="F18" s="34" t="s">
        <v>45</v>
      </c>
      <c r="G18" s="38">
        <f ca="1">WorkedHours</f>
        <v>7</v>
      </c>
      <c r="H18" s="39">
        <f ca="1">RemainingHours</f>
        <v>0</v>
      </c>
      <c r="I18" s="38">
        <f ca="1">HoursPerSp</f>
        <v>1.4</v>
      </c>
      <c r="J18" s="38">
        <f t="shared" ref="J18:J52" si="0">$F$2</f>
        <v>4</v>
      </c>
      <c r="K18" s="38">
        <f ca="1">WorkedDays</f>
        <v>1.75</v>
      </c>
      <c r="L18" s="38">
        <f ca="1">RemainingDays</f>
        <v>0</v>
      </c>
    </row>
    <row r="19" spans="1:12">
      <c r="A19" s="34" t="s">
        <v>105</v>
      </c>
      <c r="B19" s="34" t="s">
        <v>14</v>
      </c>
      <c r="C19" s="35" t="s">
        <v>106</v>
      </c>
      <c r="D19" s="36">
        <v>13</v>
      </c>
      <c r="E19" s="37" t="str">
        <f ca="1">Status</f>
        <v>Done</v>
      </c>
      <c r="F19" s="34" t="s">
        <v>94</v>
      </c>
      <c r="G19" s="38">
        <f ca="1">WorkedHours</f>
        <v>20</v>
      </c>
      <c r="H19" s="39">
        <f ca="1">RemainingHours</f>
        <v>0</v>
      </c>
      <c r="I19" s="38">
        <f ca="1">HoursPerSp</f>
        <v>1.5384615384615385</v>
      </c>
      <c r="J19" s="38">
        <f t="shared" si="0"/>
        <v>4</v>
      </c>
      <c r="K19" s="38">
        <f ca="1">WorkedDays</f>
        <v>5</v>
      </c>
      <c r="L19" s="38">
        <f ca="1">RemainingDays</f>
        <v>0</v>
      </c>
    </row>
    <row r="20" spans="1:12">
      <c r="A20" s="34" t="s">
        <v>107</v>
      </c>
      <c r="B20" s="34" t="s">
        <v>14</v>
      </c>
      <c r="C20" s="35" t="s">
        <v>108</v>
      </c>
      <c r="D20" s="36">
        <v>8</v>
      </c>
      <c r="E20" s="37" t="str">
        <f ca="1">Status</f>
        <v>Done</v>
      </c>
      <c r="F20" s="34" t="s">
        <v>94</v>
      </c>
      <c r="G20" s="38">
        <f ca="1">WorkedHours</f>
        <v>12</v>
      </c>
      <c r="H20" s="39">
        <f ca="1">RemainingHours</f>
        <v>0</v>
      </c>
      <c r="I20" s="38">
        <f ca="1">HoursPerSp</f>
        <v>1.5</v>
      </c>
      <c r="J20" s="38">
        <f t="shared" si="0"/>
        <v>4</v>
      </c>
      <c r="K20" s="38">
        <f ca="1">WorkedDays</f>
        <v>3</v>
      </c>
      <c r="L20" s="38">
        <f ca="1">RemainingDays</f>
        <v>0</v>
      </c>
    </row>
    <row r="21" spans="1:12">
      <c r="A21" s="34" t="s">
        <v>109</v>
      </c>
      <c r="B21" s="34" t="s">
        <v>14</v>
      </c>
      <c r="C21" s="35" t="s">
        <v>110</v>
      </c>
      <c r="D21" s="36">
        <v>8</v>
      </c>
      <c r="E21" s="37" t="str">
        <f ca="1">Status</f>
        <v>Done</v>
      </c>
      <c r="F21" s="34" t="s">
        <v>94</v>
      </c>
      <c r="G21" s="38">
        <f ca="1">WorkedHours</f>
        <v>12</v>
      </c>
      <c r="H21" s="39">
        <f ca="1">RemainingHours</f>
        <v>0</v>
      </c>
      <c r="I21" s="38">
        <f ca="1">HoursPerSp</f>
        <v>1.5</v>
      </c>
      <c r="J21" s="38">
        <f t="shared" si="0"/>
        <v>4</v>
      </c>
      <c r="K21" s="38">
        <f ca="1">WorkedDays</f>
        <v>3</v>
      </c>
      <c r="L21" s="38">
        <f ca="1">RemainingDays</f>
        <v>0</v>
      </c>
    </row>
    <row r="22" spans="1:12">
      <c r="A22" s="34" t="s">
        <v>111</v>
      </c>
      <c r="B22" s="34" t="s">
        <v>14</v>
      </c>
      <c r="C22" s="35" t="s">
        <v>112</v>
      </c>
      <c r="D22" s="36">
        <v>8</v>
      </c>
      <c r="E22" s="37" t="str">
        <f ca="1">Status</f>
        <v>Done</v>
      </c>
      <c r="F22" s="34" t="s">
        <v>94</v>
      </c>
      <c r="G22" s="38">
        <f ca="1">WorkedHours</f>
        <v>12</v>
      </c>
      <c r="H22" s="39">
        <f ca="1">RemainingHours</f>
        <v>0</v>
      </c>
      <c r="I22" s="38">
        <f ca="1">HoursPerSp</f>
        <v>1.5</v>
      </c>
      <c r="J22" s="38">
        <f t="shared" si="0"/>
        <v>4</v>
      </c>
      <c r="K22" s="38">
        <f ca="1">WorkedDays</f>
        <v>3</v>
      </c>
      <c r="L22" s="38">
        <f ca="1">RemainingDays</f>
        <v>0</v>
      </c>
    </row>
    <row r="23" spans="1:12">
      <c r="A23" s="34" t="s">
        <v>114</v>
      </c>
      <c r="B23" s="34" t="s">
        <v>14</v>
      </c>
      <c r="C23" s="35" t="s">
        <v>121</v>
      </c>
      <c r="D23" s="36">
        <v>2</v>
      </c>
      <c r="E23" s="37" t="str">
        <f ca="1">Status</f>
        <v>Done</v>
      </c>
      <c r="F23" s="34" t="s">
        <v>94</v>
      </c>
      <c r="G23" s="38">
        <f ca="1">WorkedHours</f>
        <v>2</v>
      </c>
      <c r="H23" s="39">
        <f ca="1">RemainingHours</f>
        <v>0</v>
      </c>
      <c r="I23" s="38">
        <f ca="1">HoursPerSp</f>
        <v>1</v>
      </c>
      <c r="J23" s="38">
        <f t="shared" si="0"/>
        <v>4</v>
      </c>
      <c r="K23" s="38">
        <f ca="1">WorkedDays</f>
        <v>0.5</v>
      </c>
      <c r="L23" s="38">
        <f ca="1">RemainingDays</f>
        <v>0</v>
      </c>
    </row>
    <row r="24" spans="1:12">
      <c r="A24" s="34" t="s">
        <v>103</v>
      </c>
      <c r="B24" s="34" t="s">
        <v>14</v>
      </c>
      <c r="C24" s="35" t="s">
        <v>104</v>
      </c>
      <c r="D24" s="36">
        <v>40</v>
      </c>
      <c r="E24" s="37" t="str">
        <f ca="1">Status</f>
        <v>Done</v>
      </c>
      <c r="F24" s="34" t="s">
        <v>113</v>
      </c>
      <c r="G24" s="38">
        <f ca="1">WorkedHours</f>
        <v>50</v>
      </c>
      <c r="H24" s="39">
        <f ca="1">RemainingHours</f>
        <v>0</v>
      </c>
      <c r="I24" s="38">
        <f ca="1">HoursPerSp</f>
        <v>1.25</v>
      </c>
      <c r="J24" s="38">
        <f t="shared" si="0"/>
        <v>4</v>
      </c>
      <c r="K24" s="38">
        <f ca="1">WorkedDays</f>
        <v>12.5</v>
      </c>
      <c r="L24" s="38">
        <f ca="1">RemainingDays</f>
        <v>0</v>
      </c>
    </row>
    <row r="25" spans="1:12">
      <c r="A25" s="34" t="s">
        <v>55</v>
      </c>
      <c r="B25" s="34" t="s">
        <v>14</v>
      </c>
      <c r="C25" s="35" t="s">
        <v>115</v>
      </c>
      <c r="D25" s="36">
        <v>13</v>
      </c>
      <c r="E25" s="37" t="str">
        <f ca="1">Status</f>
        <v>Done</v>
      </c>
      <c r="F25" s="34" t="s">
        <v>113</v>
      </c>
      <c r="G25" s="38">
        <f ca="1">WorkedHours</f>
        <v>50</v>
      </c>
      <c r="H25" s="39">
        <f ca="1">RemainingHours</f>
        <v>0</v>
      </c>
      <c r="I25" s="38">
        <f ca="1">HoursPerSp</f>
        <v>3.8461538461538463</v>
      </c>
      <c r="J25" s="38">
        <f t="shared" si="0"/>
        <v>4</v>
      </c>
      <c r="K25" s="38">
        <f ca="1">WorkedDays</f>
        <v>12.5</v>
      </c>
      <c r="L25" s="38">
        <f ca="1">RemainingDays</f>
        <v>0</v>
      </c>
    </row>
    <row r="26" spans="1:12">
      <c r="A26" s="34" t="s">
        <v>140</v>
      </c>
      <c r="B26" s="34" t="s">
        <v>1</v>
      </c>
      <c r="C26" s="35" t="s">
        <v>141</v>
      </c>
      <c r="D26" s="36">
        <v>8</v>
      </c>
      <c r="E26" s="37" t="str">
        <f ca="1">Status</f>
        <v>Done</v>
      </c>
      <c r="F26" s="34" t="s">
        <v>124</v>
      </c>
      <c r="G26" s="38">
        <f ca="1">WorkedHours</f>
        <v>11</v>
      </c>
      <c r="H26" s="39">
        <f ca="1">RemainingHours</f>
        <v>0</v>
      </c>
      <c r="I26" s="38">
        <f ca="1">HoursPerSp</f>
        <v>1.375</v>
      </c>
      <c r="J26" s="38">
        <f t="shared" si="0"/>
        <v>4</v>
      </c>
      <c r="K26" s="38">
        <f ca="1">WorkedDays</f>
        <v>2.75</v>
      </c>
      <c r="L26" s="38">
        <f ca="1">RemainingDays</f>
        <v>0</v>
      </c>
    </row>
    <row r="27" spans="1:12">
      <c r="A27" s="34" t="s">
        <v>164</v>
      </c>
      <c r="B27" s="34" t="s">
        <v>14</v>
      </c>
      <c r="C27" s="35" t="s">
        <v>165</v>
      </c>
      <c r="D27" s="36">
        <v>13</v>
      </c>
      <c r="E27" s="37" t="str">
        <f ca="1">Status</f>
        <v>Done</v>
      </c>
      <c r="F27" s="34" t="s">
        <v>166</v>
      </c>
      <c r="G27" s="38">
        <f ca="1">WorkedHours</f>
        <v>26</v>
      </c>
      <c r="H27" s="39">
        <f ca="1">RemainingHours</f>
        <v>0</v>
      </c>
      <c r="I27" s="38">
        <f ca="1">HoursPerSp</f>
        <v>2</v>
      </c>
      <c r="J27" s="38">
        <f t="shared" si="0"/>
        <v>4</v>
      </c>
      <c r="K27" s="38">
        <f ca="1">WorkedDays</f>
        <v>6.5</v>
      </c>
      <c r="L27" s="38">
        <f ca="1">RemainingDays</f>
        <v>0</v>
      </c>
    </row>
    <row r="28" spans="1:12">
      <c r="A28" s="34" t="s">
        <v>161</v>
      </c>
      <c r="B28" s="34" t="s">
        <v>14</v>
      </c>
      <c r="C28" s="35" t="s">
        <v>162</v>
      </c>
      <c r="D28" s="36">
        <v>3</v>
      </c>
      <c r="E28" s="37" t="str">
        <f ca="1">Status</f>
        <v>Done</v>
      </c>
      <c r="F28" s="34" t="s">
        <v>166</v>
      </c>
      <c r="G28" s="38">
        <f ca="1">WorkedHours</f>
        <v>4</v>
      </c>
      <c r="H28" s="39">
        <f ca="1">RemainingHours</f>
        <v>0</v>
      </c>
      <c r="I28" s="38">
        <f ca="1">HoursPerSp</f>
        <v>1.3333333333333333</v>
      </c>
      <c r="J28" s="38">
        <f t="shared" si="0"/>
        <v>4</v>
      </c>
      <c r="K28" s="38">
        <f ca="1">WorkedDays</f>
        <v>1</v>
      </c>
      <c r="L28" s="38">
        <f ca="1">RemainingDays</f>
        <v>0</v>
      </c>
    </row>
    <row r="29" spans="1:12">
      <c r="A29" s="34" t="s">
        <v>175</v>
      </c>
      <c r="B29" s="34" t="s">
        <v>1</v>
      </c>
      <c r="C29" s="35" t="s">
        <v>176</v>
      </c>
      <c r="D29" s="36">
        <v>13</v>
      </c>
      <c r="E29" s="37" t="str">
        <f ca="1">Status</f>
        <v>Done</v>
      </c>
      <c r="F29" s="34" t="s">
        <v>177</v>
      </c>
      <c r="G29" s="38">
        <f ca="1">WorkedHours</f>
        <v>14</v>
      </c>
      <c r="H29" s="39">
        <f ca="1">RemainingHours</f>
        <v>0</v>
      </c>
      <c r="I29" s="38">
        <f ca="1">HoursPerSp</f>
        <v>1.0769230769230769</v>
      </c>
      <c r="J29" s="38">
        <f t="shared" si="0"/>
        <v>4</v>
      </c>
      <c r="K29" s="38">
        <f ca="1">WorkedDays</f>
        <v>3.5</v>
      </c>
      <c r="L29" s="38">
        <f ca="1">RemainingDays</f>
        <v>0</v>
      </c>
    </row>
    <row r="30" spans="1:12">
      <c r="A30" s="34" t="s">
        <v>184</v>
      </c>
      <c r="B30" s="34" t="s">
        <v>14</v>
      </c>
      <c r="C30" s="35" t="s">
        <v>185</v>
      </c>
      <c r="D30" s="36">
        <v>3</v>
      </c>
      <c r="E30" s="37" t="str">
        <f ca="1">Status</f>
        <v>Done</v>
      </c>
      <c r="F30" s="34" t="s">
        <v>177</v>
      </c>
      <c r="G30" s="38">
        <f ca="1">WorkedHours</f>
        <v>4</v>
      </c>
      <c r="H30" s="39">
        <f ca="1">RemainingHours</f>
        <v>0</v>
      </c>
      <c r="I30" s="38">
        <f ca="1">HoursPerSp</f>
        <v>1.3333333333333333</v>
      </c>
      <c r="J30" s="38">
        <f t="shared" si="0"/>
        <v>4</v>
      </c>
      <c r="K30" s="38">
        <f ca="1">WorkedDays</f>
        <v>1</v>
      </c>
      <c r="L30" s="38">
        <f ca="1">RemainingDays</f>
        <v>0</v>
      </c>
    </row>
    <row r="31" spans="1:12">
      <c r="A31" s="34" t="s">
        <v>195</v>
      </c>
      <c r="B31" s="34" t="s">
        <v>14</v>
      </c>
      <c r="C31" s="35" t="s">
        <v>196</v>
      </c>
      <c r="D31" s="36">
        <v>8</v>
      </c>
      <c r="E31" s="37" t="str">
        <f ca="1">Status</f>
        <v>Done</v>
      </c>
      <c r="F31" s="34" t="s">
        <v>177</v>
      </c>
      <c r="G31" s="38">
        <f ca="1">WorkedHours</f>
        <v>6</v>
      </c>
      <c r="H31" s="39">
        <f ca="1">RemainingHours</f>
        <v>0</v>
      </c>
      <c r="I31" s="38">
        <f ca="1">HoursPerSp</f>
        <v>0.75</v>
      </c>
      <c r="J31" s="38">
        <f t="shared" si="0"/>
        <v>4</v>
      </c>
      <c r="K31" s="38">
        <f ca="1">WorkedDays</f>
        <v>1.5</v>
      </c>
      <c r="L31" s="38">
        <f ca="1">RemainingDays</f>
        <v>0</v>
      </c>
    </row>
    <row r="32" spans="1:12">
      <c r="A32" s="34" t="s">
        <v>204</v>
      </c>
      <c r="B32" s="34" t="s">
        <v>1</v>
      </c>
      <c r="C32" s="35" t="s">
        <v>205</v>
      </c>
      <c r="D32" s="36">
        <v>5</v>
      </c>
      <c r="E32" s="37" t="str">
        <f ca="1">Status</f>
        <v>Done</v>
      </c>
      <c r="F32" s="34" t="s">
        <v>193</v>
      </c>
      <c r="G32" s="38">
        <f ca="1">WorkedHours</f>
        <v>4</v>
      </c>
      <c r="H32" s="39">
        <f ca="1">RemainingHours</f>
        <v>0</v>
      </c>
      <c r="I32" s="38">
        <f ca="1">HoursPerSp</f>
        <v>0.8</v>
      </c>
      <c r="J32" s="38">
        <f t="shared" si="0"/>
        <v>4</v>
      </c>
      <c r="K32" s="38">
        <f ca="1">WorkedDays</f>
        <v>1</v>
      </c>
      <c r="L32" s="38">
        <f ca="1">RemainingDays</f>
        <v>0</v>
      </c>
    </row>
    <row r="33" spans="1:12">
      <c r="A33" s="34" t="s">
        <v>202</v>
      </c>
      <c r="B33" s="34" t="s">
        <v>1</v>
      </c>
      <c r="C33" s="35" t="s">
        <v>203</v>
      </c>
      <c r="D33" s="36">
        <v>13</v>
      </c>
      <c r="E33" s="37" t="str">
        <f ca="1">Status</f>
        <v>In Progress</v>
      </c>
      <c r="F33" s="34" t="s">
        <v>193</v>
      </c>
      <c r="G33" s="38">
        <f ca="1">WorkedHours</f>
        <v>16</v>
      </c>
      <c r="H33" s="39">
        <f ca="1">RemainingHours</f>
        <v>14</v>
      </c>
      <c r="I33" s="38">
        <f ca="1">HoursPerSp</f>
        <v>2.3076923076923075</v>
      </c>
      <c r="J33" s="38">
        <f t="shared" si="0"/>
        <v>4</v>
      </c>
      <c r="K33" s="38">
        <f ca="1">WorkedDays</f>
        <v>4</v>
      </c>
      <c r="L33" s="38">
        <f ca="1">RemainingDays</f>
        <v>3.5</v>
      </c>
    </row>
    <row r="34" spans="1:12">
      <c r="A34" s="34" t="s">
        <v>207</v>
      </c>
      <c r="B34" s="34" t="s">
        <v>14</v>
      </c>
      <c r="C34" s="35" t="s">
        <v>208</v>
      </c>
      <c r="D34" s="36">
        <v>8</v>
      </c>
      <c r="E34" s="37" t="str">
        <f ca="1">Status</f>
        <v>N/A</v>
      </c>
      <c r="F34" s="34" t="s">
        <v>209</v>
      </c>
      <c r="G34" s="38" t="str">
        <f ca="1">WorkedHours</f>
        <v/>
      </c>
      <c r="H34" s="39" t="str">
        <f ca="1">RemainingHours</f>
        <v/>
      </c>
      <c r="I34" s="38" t="str">
        <f ca="1">HoursPerSp</f>
        <v/>
      </c>
      <c r="J34" s="38">
        <f t="shared" si="0"/>
        <v>4</v>
      </c>
      <c r="K34" s="38" t="str">
        <f ca="1">WorkedDays</f>
        <v/>
      </c>
      <c r="L34" s="38" t="str">
        <f ca="1">RemainingDays</f>
        <v/>
      </c>
    </row>
    <row r="35" spans="1:12">
      <c r="A35" s="34" t="s">
        <v>210</v>
      </c>
      <c r="B35" s="34" t="s">
        <v>14</v>
      </c>
      <c r="C35" s="35" t="s">
        <v>211</v>
      </c>
      <c r="D35" s="36">
        <v>13</v>
      </c>
      <c r="E35" s="37" t="str">
        <f ca="1">Status</f>
        <v>N/A</v>
      </c>
      <c r="F35" s="34" t="s">
        <v>209</v>
      </c>
      <c r="G35" s="38" t="str">
        <f ca="1">WorkedHours</f>
        <v/>
      </c>
      <c r="H35" s="39" t="str">
        <f ca="1">RemainingHours</f>
        <v/>
      </c>
      <c r="I35" s="38" t="str">
        <f ca="1">HoursPerSp</f>
        <v/>
      </c>
      <c r="J35" s="38">
        <f t="shared" si="0"/>
        <v>4</v>
      </c>
      <c r="K35" s="38" t="str">
        <f ca="1">WorkedDays</f>
        <v/>
      </c>
      <c r="L35" s="38" t="str">
        <f ca="1">RemainingDays</f>
        <v/>
      </c>
    </row>
    <row r="36" spans="1:12">
      <c r="A36" s="34" t="s">
        <v>142</v>
      </c>
      <c r="B36" s="34" t="s">
        <v>1</v>
      </c>
      <c r="C36" s="35" t="s">
        <v>144</v>
      </c>
      <c r="D36" s="36"/>
      <c r="E36" s="37" t="str">
        <f ca="1">Status</f>
        <v>N/A</v>
      </c>
      <c r="F36" s="34"/>
      <c r="G36" s="38" t="str">
        <f ca="1">WorkedHours</f>
        <v/>
      </c>
      <c r="H36" s="39" t="str">
        <f ca="1">RemainingHours</f>
        <v/>
      </c>
      <c r="I36" s="38" t="str">
        <f ca="1">HoursPerSp</f>
        <v/>
      </c>
      <c r="J36" s="38">
        <f t="shared" si="0"/>
        <v>4</v>
      </c>
      <c r="K36" s="38" t="str">
        <f ca="1">WorkedDays</f>
        <v/>
      </c>
      <c r="L36" s="38" t="str">
        <f ca="1">RemainingDays</f>
        <v/>
      </c>
    </row>
    <row r="37" spans="1:12" ht="30">
      <c r="A37" s="15" t="s">
        <v>52</v>
      </c>
      <c r="B37" s="15" t="s">
        <v>1</v>
      </c>
      <c r="C37" s="5" t="s">
        <v>67</v>
      </c>
      <c r="D37" s="14">
        <v>13</v>
      </c>
      <c r="E37" s="28" t="str">
        <f ca="1">Status</f>
        <v>N/A</v>
      </c>
      <c r="F37" s="15"/>
      <c r="G37" s="17" t="str">
        <f ca="1">WorkedHours</f>
        <v/>
      </c>
      <c r="H37" s="33" t="str">
        <f ca="1">RemainingHours</f>
        <v/>
      </c>
      <c r="I37" s="17" t="str">
        <f ca="1">HoursPerSp</f>
        <v/>
      </c>
      <c r="J37" s="17">
        <f t="shared" si="0"/>
        <v>4</v>
      </c>
      <c r="K37" s="17" t="str">
        <f ca="1">WorkedDays</f>
        <v/>
      </c>
      <c r="L37" s="17" t="str">
        <f ca="1">RemainingDays</f>
        <v/>
      </c>
    </row>
    <row r="38" spans="1:12" ht="30">
      <c r="A38" s="34" t="s">
        <v>53</v>
      </c>
      <c r="B38" s="34" t="s">
        <v>1</v>
      </c>
      <c r="C38" s="35" t="s">
        <v>68</v>
      </c>
      <c r="D38" s="36"/>
      <c r="E38" s="37" t="str">
        <f ca="1">Status</f>
        <v>N/A</v>
      </c>
      <c r="F38" s="34"/>
      <c r="G38" s="38" t="str">
        <f ca="1">WorkedHours</f>
        <v/>
      </c>
      <c r="H38" s="39" t="str">
        <f ca="1">RemainingHours</f>
        <v/>
      </c>
      <c r="I38" s="38" t="str">
        <f ca="1">HoursPerSp</f>
        <v/>
      </c>
      <c r="J38" s="38">
        <f t="shared" si="0"/>
        <v>4</v>
      </c>
      <c r="K38" s="38" t="str">
        <f ca="1">WorkedDays</f>
        <v/>
      </c>
      <c r="L38" s="38" t="str">
        <f ca="1">RemainingDays</f>
        <v/>
      </c>
    </row>
    <row r="39" spans="1:12" ht="30">
      <c r="A39" s="34" t="s">
        <v>54</v>
      </c>
      <c r="B39" s="34" t="s">
        <v>1</v>
      </c>
      <c r="C39" s="35" t="s">
        <v>69</v>
      </c>
      <c r="D39" s="36"/>
      <c r="E39" s="37" t="str">
        <f ca="1">Status</f>
        <v>N/A</v>
      </c>
      <c r="F39" s="34"/>
      <c r="G39" s="38" t="str">
        <f ca="1">WorkedHours</f>
        <v/>
      </c>
      <c r="H39" s="39" t="str">
        <f ca="1">RemainingHours</f>
        <v/>
      </c>
      <c r="I39" s="38" t="str">
        <f ca="1">HoursPerSp</f>
        <v/>
      </c>
      <c r="J39" s="38">
        <f t="shared" si="0"/>
        <v>4</v>
      </c>
      <c r="K39" s="38" t="str">
        <f ca="1">WorkedDays</f>
        <v/>
      </c>
      <c r="L39" s="38" t="str">
        <f ca="1">RemainingDays</f>
        <v/>
      </c>
    </row>
    <row r="40" spans="1:12" ht="30">
      <c r="A40" s="34" t="s">
        <v>64</v>
      </c>
      <c r="B40" s="34" t="s">
        <v>1</v>
      </c>
      <c r="C40" s="35" t="s">
        <v>66</v>
      </c>
      <c r="D40" s="36"/>
      <c r="E40" s="37" t="str">
        <f ca="1">Status</f>
        <v>N/A</v>
      </c>
      <c r="F40" s="34"/>
      <c r="G40" s="38" t="str">
        <f ca="1">WorkedHours</f>
        <v/>
      </c>
      <c r="H40" s="39" t="str">
        <f ca="1">RemainingHours</f>
        <v/>
      </c>
      <c r="I40" s="38" t="str">
        <f ca="1">HoursPerSp</f>
        <v/>
      </c>
      <c r="J40" s="38">
        <f t="shared" si="0"/>
        <v>4</v>
      </c>
      <c r="K40" s="38" t="str">
        <f ca="1">WorkedDays</f>
        <v/>
      </c>
      <c r="L40" s="38" t="str">
        <f ca="1">RemainingDays</f>
        <v/>
      </c>
    </row>
    <row r="41" spans="1:12">
      <c r="A41" s="34" t="s">
        <v>65</v>
      </c>
      <c r="B41" s="34" t="s">
        <v>1</v>
      </c>
      <c r="C41" s="35" t="s">
        <v>70</v>
      </c>
      <c r="D41" s="36"/>
      <c r="E41" s="37" t="str">
        <f ca="1">Status</f>
        <v>N/A</v>
      </c>
      <c r="F41" s="34"/>
      <c r="G41" s="38" t="str">
        <f ca="1">WorkedHours</f>
        <v/>
      </c>
      <c r="H41" s="39" t="str">
        <f ca="1">RemainingHours</f>
        <v/>
      </c>
      <c r="I41" s="38" t="str">
        <f ca="1">HoursPerSp</f>
        <v/>
      </c>
      <c r="J41" s="38">
        <f t="shared" si="0"/>
        <v>4</v>
      </c>
      <c r="K41" s="38" t="str">
        <f ca="1">WorkedDays</f>
        <v/>
      </c>
      <c r="L41" s="38" t="str">
        <f ca="1">RemainingDays</f>
        <v/>
      </c>
    </row>
    <row r="42" spans="1:12" ht="30">
      <c r="A42" s="34" t="s">
        <v>71</v>
      </c>
      <c r="B42" s="34" t="s">
        <v>1</v>
      </c>
      <c r="C42" s="35" t="s">
        <v>72</v>
      </c>
      <c r="D42" s="36"/>
      <c r="E42" s="37" t="str">
        <f ca="1">Status</f>
        <v>N/A</v>
      </c>
      <c r="F42" s="34"/>
      <c r="G42" s="38" t="str">
        <f ca="1">WorkedHours</f>
        <v/>
      </c>
      <c r="H42" s="39" t="str">
        <f ca="1">RemainingHours</f>
        <v/>
      </c>
      <c r="I42" s="38" t="str">
        <f ca="1">HoursPerSp</f>
        <v/>
      </c>
      <c r="J42" s="38">
        <f t="shared" si="0"/>
        <v>4</v>
      </c>
      <c r="K42" s="38" t="str">
        <f ca="1">WorkedDays</f>
        <v/>
      </c>
      <c r="L42" s="38" t="str">
        <f ca="1">RemainingDays</f>
        <v/>
      </c>
    </row>
    <row r="43" spans="1:12" ht="30">
      <c r="A43" s="34" t="s">
        <v>73</v>
      </c>
      <c r="B43" s="34" t="s">
        <v>1</v>
      </c>
      <c r="C43" s="35" t="s">
        <v>74</v>
      </c>
      <c r="D43" s="36"/>
      <c r="E43" s="37" t="str">
        <f ca="1">Status</f>
        <v>N/A</v>
      </c>
      <c r="F43" s="34"/>
      <c r="G43" s="38" t="str">
        <f ca="1">WorkedHours</f>
        <v/>
      </c>
      <c r="H43" s="39" t="str">
        <f ca="1">RemainingHours</f>
        <v/>
      </c>
      <c r="I43" s="38" t="str">
        <f ca="1">HoursPerSp</f>
        <v/>
      </c>
      <c r="J43" s="38">
        <f t="shared" si="0"/>
        <v>4</v>
      </c>
      <c r="K43" s="38" t="str">
        <f ca="1">WorkedDays</f>
        <v/>
      </c>
      <c r="L43" s="38" t="str">
        <f ca="1">RemainingDays</f>
        <v/>
      </c>
    </row>
    <row r="44" spans="1:12" ht="30">
      <c r="A44" s="34" t="s">
        <v>75</v>
      </c>
      <c r="B44" s="34" t="s">
        <v>1</v>
      </c>
      <c r="C44" s="35" t="s">
        <v>76</v>
      </c>
      <c r="D44" s="36"/>
      <c r="E44" s="37" t="str">
        <f ca="1">Status</f>
        <v>N/A</v>
      </c>
      <c r="F44" s="34"/>
      <c r="G44" s="38" t="str">
        <f ca="1">WorkedHours</f>
        <v/>
      </c>
      <c r="H44" s="39" t="str">
        <f ca="1">RemainingHours</f>
        <v/>
      </c>
      <c r="I44" s="38" t="str">
        <f ca="1">HoursPerSp</f>
        <v/>
      </c>
      <c r="J44" s="38">
        <f t="shared" si="0"/>
        <v>4</v>
      </c>
      <c r="K44" s="38" t="str">
        <f ca="1">WorkedDays</f>
        <v/>
      </c>
      <c r="L44" s="38" t="str">
        <f ca="1">RemainingDays</f>
        <v/>
      </c>
    </row>
    <row r="45" spans="1:12" ht="30">
      <c r="A45" s="34" t="s">
        <v>77</v>
      </c>
      <c r="B45" s="34" t="s">
        <v>1</v>
      </c>
      <c r="C45" s="35" t="s">
        <v>78</v>
      </c>
      <c r="D45" s="36"/>
      <c r="E45" s="37" t="str">
        <f ca="1">Status</f>
        <v>N/A</v>
      </c>
      <c r="F45" s="34"/>
      <c r="G45" s="38" t="str">
        <f ca="1">WorkedHours</f>
        <v/>
      </c>
      <c r="H45" s="39" t="str">
        <f ca="1">RemainingHours</f>
        <v/>
      </c>
      <c r="I45" s="38" t="str">
        <f ca="1">HoursPerSp</f>
        <v/>
      </c>
      <c r="J45" s="38">
        <f t="shared" si="0"/>
        <v>4</v>
      </c>
      <c r="K45" s="38" t="str">
        <f ca="1">WorkedDays</f>
        <v/>
      </c>
      <c r="L45" s="38" t="str">
        <f ca="1">RemainingDays</f>
        <v/>
      </c>
    </row>
    <row r="46" spans="1:12">
      <c r="A46" s="34" t="s">
        <v>79</v>
      </c>
      <c r="B46" s="34" t="s">
        <v>1</v>
      </c>
      <c r="C46" s="35" t="s">
        <v>80</v>
      </c>
      <c r="D46" s="36"/>
      <c r="E46" s="37" t="str">
        <f ca="1">Status</f>
        <v>N/A</v>
      </c>
      <c r="F46" s="34"/>
      <c r="G46" s="38" t="str">
        <f ca="1">WorkedHours</f>
        <v/>
      </c>
      <c r="H46" s="39" t="str">
        <f ca="1">RemainingHours</f>
        <v/>
      </c>
      <c r="I46" s="38" t="str">
        <f ca="1">HoursPerSp</f>
        <v/>
      </c>
      <c r="J46" s="38">
        <f t="shared" si="0"/>
        <v>4</v>
      </c>
      <c r="K46" s="38" t="str">
        <f ca="1">WorkedDays</f>
        <v/>
      </c>
      <c r="L46" s="38" t="str">
        <f ca="1">RemainingDays</f>
        <v/>
      </c>
    </row>
    <row r="47" spans="1:12" ht="30">
      <c r="A47" s="34" t="s">
        <v>81</v>
      </c>
      <c r="B47" s="34" t="s">
        <v>1</v>
      </c>
      <c r="C47" s="35" t="s">
        <v>82</v>
      </c>
      <c r="D47" s="36"/>
      <c r="E47" s="37" t="str">
        <f ca="1">Status</f>
        <v>N/A</v>
      </c>
      <c r="F47" s="34"/>
      <c r="G47" s="38" t="str">
        <f ca="1">WorkedHours</f>
        <v/>
      </c>
      <c r="H47" s="39" t="str">
        <f ca="1">RemainingHours</f>
        <v/>
      </c>
      <c r="I47" s="38" t="str">
        <f ca="1">HoursPerSp</f>
        <v/>
      </c>
      <c r="J47" s="38">
        <f t="shared" si="0"/>
        <v>4</v>
      </c>
      <c r="K47" s="38" t="str">
        <f ca="1">WorkedDays</f>
        <v/>
      </c>
      <c r="L47" s="38" t="str">
        <f ca="1">RemainingDays</f>
        <v/>
      </c>
    </row>
    <row r="48" spans="1:12">
      <c r="A48" s="34" t="s">
        <v>83</v>
      </c>
      <c r="B48" s="34" t="s">
        <v>1</v>
      </c>
      <c r="C48" s="35" t="s">
        <v>84</v>
      </c>
      <c r="D48" s="36"/>
      <c r="E48" s="37" t="str">
        <f ca="1">Status</f>
        <v>N/A</v>
      </c>
      <c r="F48" s="34"/>
      <c r="G48" s="38" t="str">
        <f ca="1">WorkedHours</f>
        <v/>
      </c>
      <c r="H48" s="39" t="str">
        <f ca="1">RemainingHours</f>
        <v/>
      </c>
      <c r="I48" s="38" t="str">
        <f ca="1">HoursPerSp</f>
        <v/>
      </c>
      <c r="J48" s="38">
        <f t="shared" si="0"/>
        <v>4</v>
      </c>
      <c r="K48" s="38" t="str">
        <f ca="1">WorkedDays</f>
        <v/>
      </c>
      <c r="L48" s="38" t="str">
        <f ca="1">RemainingDays</f>
        <v/>
      </c>
    </row>
    <row r="49" spans="1:12">
      <c r="A49" s="34" t="s">
        <v>85</v>
      </c>
      <c r="B49" s="34" t="s">
        <v>1</v>
      </c>
      <c r="C49" s="35" t="s">
        <v>86</v>
      </c>
      <c r="D49" s="36"/>
      <c r="E49" s="37" t="str">
        <f ca="1">Status</f>
        <v>N/A</v>
      </c>
      <c r="F49" s="34"/>
      <c r="G49" s="38" t="str">
        <f ca="1">WorkedHours</f>
        <v/>
      </c>
      <c r="H49" s="39" t="str">
        <f ca="1">RemainingHours</f>
        <v/>
      </c>
      <c r="I49" s="38" t="str">
        <f ca="1">HoursPerSp</f>
        <v/>
      </c>
      <c r="J49" s="38">
        <f t="shared" si="0"/>
        <v>4</v>
      </c>
      <c r="K49" s="38" t="str">
        <f ca="1">WorkedDays</f>
        <v/>
      </c>
      <c r="L49" s="38" t="str">
        <f ca="1">RemainingDays</f>
        <v/>
      </c>
    </row>
    <row r="50" spans="1:12">
      <c r="A50" s="34" t="s">
        <v>87</v>
      </c>
      <c r="B50" s="34" t="s">
        <v>1</v>
      </c>
      <c r="C50" s="35" t="s">
        <v>88</v>
      </c>
      <c r="D50" s="36"/>
      <c r="E50" s="37" t="str">
        <f ca="1">Status</f>
        <v>N/A</v>
      </c>
      <c r="F50" s="34"/>
      <c r="G50" s="38" t="str">
        <f ca="1">WorkedHours</f>
        <v/>
      </c>
      <c r="H50" s="39" t="str">
        <f ca="1">RemainingHours</f>
        <v/>
      </c>
      <c r="I50" s="38" t="str">
        <f ca="1">HoursPerSp</f>
        <v/>
      </c>
      <c r="J50" s="38">
        <f t="shared" si="0"/>
        <v>4</v>
      </c>
      <c r="K50" s="38" t="str">
        <f ca="1">WorkedDays</f>
        <v/>
      </c>
      <c r="L50" s="38" t="str">
        <f ca="1">RemainingDays</f>
        <v/>
      </c>
    </row>
    <row r="51" spans="1:12">
      <c r="A51" s="34" t="s">
        <v>89</v>
      </c>
      <c r="B51" s="34" t="s">
        <v>1</v>
      </c>
      <c r="C51" s="35" t="s">
        <v>90</v>
      </c>
      <c r="D51" s="36"/>
      <c r="E51" s="37" t="str">
        <f ca="1">Status</f>
        <v>N/A</v>
      </c>
      <c r="F51" s="34"/>
      <c r="G51" s="38" t="str">
        <f ca="1">WorkedHours</f>
        <v/>
      </c>
      <c r="H51" s="39" t="str">
        <f ca="1">RemainingHours</f>
        <v/>
      </c>
      <c r="I51" s="38" t="str">
        <f ca="1">HoursPerSp</f>
        <v/>
      </c>
      <c r="J51" s="38">
        <f t="shared" si="0"/>
        <v>4</v>
      </c>
      <c r="K51" s="38" t="str">
        <f ca="1">WorkedDays</f>
        <v/>
      </c>
      <c r="L51" s="38" t="str">
        <f ca="1">RemainingDays</f>
        <v/>
      </c>
    </row>
    <row r="52" spans="1:12">
      <c r="A52" s="34" t="s">
        <v>91</v>
      </c>
      <c r="B52" s="34" t="s">
        <v>1</v>
      </c>
      <c r="C52" s="35" t="s">
        <v>92</v>
      </c>
      <c r="D52" s="36"/>
      <c r="E52" s="37" t="str">
        <f ca="1">Status</f>
        <v>N/A</v>
      </c>
      <c r="F52" s="34"/>
      <c r="G52" s="38" t="str">
        <f ca="1">WorkedHours</f>
        <v/>
      </c>
      <c r="H52" s="39" t="str">
        <f ca="1">RemainingHours</f>
        <v/>
      </c>
      <c r="I52" s="38" t="str">
        <f ca="1">HoursPerSp</f>
        <v/>
      </c>
      <c r="J52" s="38">
        <f t="shared" si="0"/>
        <v>4</v>
      </c>
      <c r="K52" s="38" t="str">
        <f ca="1">WorkedDays</f>
        <v/>
      </c>
      <c r="L52" s="38" t="str">
        <f ca="1">RemainingDays</f>
        <v/>
      </c>
    </row>
    <row r="53" spans="1:12">
      <c r="A53" s="34" t="s">
        <v>224</v>
      </c>
      <c r="B53" s="34" t="s">
        <v>1</v>
      </c>
      <c r="C53" s="35" t="s">
        <v>225</v>
      </c>
      <c r="D53" s="36">
        <v>5</v>
      </c>
      <c r="E53" s="37" t="str">
        <f ca="1">Status</f>
        <v>N/A</v>
      </c>
      <c r="F53" s="34"/>
      <c r="G53" s="38" t="str">
        <f ca="1">WorkedHours</f>
        <v/>
      </c>
      <c r="H53" s="39" t="str">
        <f ca="1">RemainingHours</f>
        <v/>
      </c>
      <c r="I53" s="38" t="str">
        <f ca="1">HoursPerSp</f>
        <v/>
      </c>
      <c r="J53" s="38">
        <f>$F$2</f>
        <v>4</v>
      </c>
      <c r="K53" s="38" t="str">
        <f ca="1">WorkedDays</f>
        <v/>
      </c>
      <c r="L53" s="38" t="str">
        <f ca="1">RemainingDays</f>
        <v/>
      </c>
    </row>
    <row r="54" spans="1:12">
      <c r="A54" s="15" t="s">
        <v>33</v>
      </c>
      <c r="B54" s="15"/>
      <c r="C54" s="5"/>
      <c r="D54" s="16">
        <f>SUBTOTAL(109,[Size])</f>
        <v>207</v>
      </c>
      <c r="E54" s="16"/>
      <c r="F54" s="15">
        <f>MAX(F17:F53)</f>
        <v>0</v>
      </c>
      <c r="G54" s="23">
        <f ca="1">SUBTOTAL(109,[Worked Hours])</f>
        <v>253</v>
      </c>
      <c r="H54" s="23">
        <f ca="1">SUBTOTAL(109,[Remaining hours])</f>
        <v>14</v>
      </c>
      <c r="I54" s="23">
        <f ca="1">SUBTOTAL(101,[Hours / SP])</f>
        <v>1.4771116138763196</v>
      </c>
      <c r="J54" s="23">
        <f>SUBTOTAL(101,[Hours per day])</f>
        <v>3.9459459459459461</v>
      </c>
      <c r="K54" s="23">
        <f ca="1">SUBTOTAL(109,[Worked Days])</f>
        <v>64</v>
      </c>
      <c r="L54" s="23">
        <f ca="1">SUBTOTAL(109,[Remaining Days])</f>
        <v>3.5</v>
      </c>
    </row>
  </sheetData>
  <sortState ref="A2:B5">
    <sortCondition ref="A2"/>
  </sortState>
  <mergeCells count="10">
    <mergeCell ref="B13:C13"/>
    <mergeCell ref="B2:C2"/>
    <mergeCell ref="B10:C10"/>
    <mergeCell ref="B11:C11"/>
    <mergeCell ref="B12:C12"/>
    <mergeCell ref="B3:C3"/>
    <mergeCell ref="B4:C4"/>
    <mergeCell ref="B5:C5"/>
    <mergeCell ref="B6:C6"/>
    <mergeCell ref="B9:C9"/>
  </mergeCells>
  <conditionalFormatting sqref="E17:E1034">
    <cfRule type="cellIs" dxfId="91" priority="1" operator="equal">
      <formula>$A$13</formula>
    </cfRule>
    <cfRule type="cellIs" dxfId="90" priority="2" operator="equal">
      <formula>$A$9</formula>
    </cfRule>
    <cfRule type="cellIs" dxfId="89" priority="3" operator="equal">
      <formula>$A$12</formula>
    </cfRule>
    <cfRule type="dataBar" priority="7">
      <dataBar>
        <cfvo type="num" val="0"/>
        <cfvo type="num" val="8"/>
        <color rgb="FF638EC6"/>
      </dataBar>
    </cfRule>
    <cfRule type="cellIs" dxfId="88" priority="8" operator="equal">
      <formula>$A$10</formula>
    </cfRule>
    <cfRule type="cellIs" dxfId="87" priority="9" operator="equal">
      <formula>$A$11</formula>
    </cfRule>
  </conditionalFormatting>
  <dataValidations count="2">
    <dataValidation type="list" allowBlank="1" showInputMessage="1" showErrorMessage="1" sqref="B17:B53">
      <formula1>BacklogTypes</formula1>
    </dataValidation>
    <dataValidation type="list" allowBlank="1" showInputMessage="1" showErrorMessage="1" sqref="E17:E53">
      <formula1>BacklogItemStatus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>
  <dimension ref="A1:C10"/>
  <sheetViews>
    <sheetView workbookViewId="0">
      <selection activeCell="C9" sqref="C9"/>
    </sheetView>
  </sheetViews>
  <sheetFormatPr defaultRowHeight="15"/>
  <cols>
    <col min="1" max="1" width="10.42578125" customWidth="1"/>
    <col min="2" max="2" width="47.140625" bestFit="1" customWidth="1"/>
    <col min="3" max="3" width="91.42578125" customWidth="1"/>
  </cols>
  <sheetData>
    <row r="1" spans="1:3" ht="31.5">
      <c r="A1" s="1" t="s">
        <v>143</v>
      </c>
    </row>
    <row r="3" spans="1:3" ht="18.75">
      <c r="A3" s="25" t="s">
        <v>130</v>
      </c>
    </row>
    <row r="4" spans="1:3">
      <c r="A4" s="8" t="s">
        <v>13</v>
      </c>
      <c r="B4" s="3" t="s">
        <v>5</v>
      </c>
      <c r="C4" s="3" t="s">
        <v>145</v>
      </c>
    </row>
    <row r="5" spans="1:3">
      <c r="A5" s="12" t="s">
        <v>140</v>
      </c>
      <c r="B5" s="27" t="str">
        <f>INDEX(Table8[Description],MATCH(Table25862[[#This Row],[Story ID]],Table8[ID],0))</f>
        <v>As a User I want to see a start screen out of the box</v>
      </c>
      <c r="C5" s="5" t="s">
        <v>146</v>
      </c>
    </row>
    <row r="6" spans="1:3">
      <c r="A6" s="12" t="s">
        <v>140</v>
      </c>
      <c r="B6" s="43" t="str">
        <f>INDEX(Table8[Description],MATCH(Table25862[[#This Row],[Story ID]],Table8[ID],0))</f>
        <v>As a User I want to see a start screen out of the box</v>
      </c>
      <c r="C6" s="35" t="s">
        <v>147</v>
      </c>
    </row>
    <row r="7" spans="1:3">
      <c r="A7" s="42" t="s">
        <v>140</v>
      </c>
      <c r="B7" s="43" t="str">
        <f>INDEX(Table8[Description],MATCH(Table25862[[#This Row],[Story ID]],Table8[ID],0))</f>
        <v>As a User I want to see a start screen out of the box</v>
      </c>
      <c r="C7" s="35" t="s">
        <v>148</v>
      </c>
    </row>
    <row r="8" spans="1:3">
      <c r="A8" s="42" t="s">
        <v>140</v>
      </c>
      <c r="B8" s="43" t="str">
        <f>INDEX(Table8[Description],MATCH(Table25862[[#This Row],[Story ID]],Table8[ID],0))</f>
        <v>As a User I want to see a start screen out of the box</v>
      </c>
      <c r="C8" s="35" t="s">
        <v>153</v>
      </c>
    </row>
    <row r="9" spans="1:3" ht="30">
      <c r="A9" s="42" t="s">
        <v>161</v>
      </c>
      <c r="B9" s="43" t="str">
        <f>INDEX(Table8[Description],MATCH(Table25862[[#This Row],[Story ID]],Table8[ID],0))</f>
        <v>Create support for enumeration values</v>
      </c>
      <c r="C9" s="35" t="s">
        <v>163</v>
      </c>
    </row>
    <row r="10" spans="1:3">
      <c r="A10" s="40" t="s">
        <v>33</v>
      </c>
      <c r="B10" s="40"/>
      <c r="C10" s="15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3</vt:i4>
      </vt:variant>
    </vt:vector>
  </HeadingPairs>
  <TitlesOfParts>
    <vt:vector size="15" baseType="lpstr">
      <vt:lpstr>Sprint 0</vt:lpstr>
      <vt:lpstr>Sprint 1</vt:lpstr>
      <vt:lpstr>Sprint 2</vt:lpstr>
      <vt:lpstr>Sprint 3</vt:lpstr>
      <vt:lpstr>Sprint 4</vt:lpstr>
      <vt:lpstr>Sprint 5</vt:lpstr>
      <vt:lpstr>Sprint 6</vt:lpstr>
      <vt:lpstr>Product Backlog</vt:lpstr>
      <vt:lpstr>User Stories</vt:lpstr>
      <vt:lpstr>Release Plan</vt:lpstr>
      <vt:lpstr>Impediments</vt:lpstr>
      <vt:lpstr>Sprint Template</vt:lpstr>
      <vt:lpstr>BacklogItemStatus</vt:lpstr>
      <vt:lpstr>BacklogTypes</vt:lpstr>
      <vt:lpstr>ImpedimentStatus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marius.crisan</dc:creator>
  <cp:lastModifiedBy>Marius Crisan</cp:lastModifiedBy>
  <dcterms:created xsi:type="dcterms:W3CDTF">2011-04-07T12:02:16Z</dcterms:created>
  <dcterms:modified xsi:type="dcterms:W3CDTF">2012-06-05T10:34:43Z</dcterms:modified>
</cp:coreProperties>
</file>