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TR" sheetId="4" r:id="rId1"/>
    <sheet name="sandbox" sheetId="1" r:id="rId2"/>
    <sheet name="results" sheetId="5" r:id="rId3"/>
  </sheets>
  <calcPr calcId="145621"/>
</workbook>
</file>

<file path=xl/calcChain.xml><?xml version="1.0" encoding="utf-8"?>
<calcChain xmlns="http://schemas.openxmlformats.org/spreadsheetml/2006/main">
  <c r="B28" i="4" l="1"/>
  <c r="E2" i="4" l="1"/>
  <c r="H1" i="4" l="1"/>
  <c r="I1" i="4"/>
  <c r="D2" i="4"/>
  <c r="F2" i="4"/>
  <c r="D3" i="4"/>
  <c r="E3" i="4"/>
  <c r="F3" i="4"/>
  <c r="J3" i="4"/>
  <c r="D4" i="4"/>
  <c r="E4" i="4"/>
  <c r="F4" i="4"/>
  <c r="J4" i="4"/>
  <c r="D5" i="4"/>
  <c r="E5" i="4"/>
  <c r="F5" i="4"/>
  <c r="J5" i="4"/>
  <c r="B6" i="4"/>
  <c r="D6" i="4"/>
  <c r="E6" i="4"/>
  <c r="F6" i="4"/>
  <c r="J6" i="4"/>
  <c r="B7" i="4"/>
  <c r="D7" i="4"/>
  <c r="E7" i="4"/>
  <c r="F7" i="4"/>
  <c r="J7" i="4"/>
  <c r="B8" i="4"/>
  <c r="D8" i="4"/>
  <c r="E8" i="4"/>
  <c r="F8" i="4"/>
  <c r="J8" i="4"/>
  <c r="B9" i="4"/>
  <c r="D9" i="4"/>
  <c r="E9" i="4"/>
  <c r="F9" i="4"/>
  <c r="J9" i="4"/>
  <c r="D10" i="4"/>
  <c r="E10" i="4"/>
  <c r="F10" i="4"/>
  <c r="J10" i="4"/>
  <c r="D11" i="4"/>
  <c r="E11" i="4"/>
  <c r="F11" i="4"/>
  <c r="J11" i="4"/>
  <c r="B12" i="4"/>
  <c r="B14" i="4" s="1"/>
  <c r="D12" i="4"/>
  <c r="E12" i="4"/>
  <c r="F12" i="4"/>
  <c r="J12" i="4"/>
  <c r="B13" i="4"/>
  <c r="D13" i="4"/>
  <c r="E13" i="4"/>
  <c r="F13" i="4"/>
  <c r="J13" i="4"/>
  <c r="D14" i="4"/>
  <c r="E14" i="4"/>
  <c r="F14" i="4"/>
  <c r="J14" i="4"/>
  <c r="D15" i="4"/>
  <c r="E15" i="4"/>
  <c r="F15" i="4"/>
  <c r="J15" i="4"/>
  <c r="B16" i="4"/>
  <c r="D16" i="4"/>
  <c r="E16" i="4"/>
  <c r="F16" i="4"/>
  <c r="J16" i="4"/>
  <c r="D17" i="4"/>
  <c r="E17" i="4"/>
  <c r="F17" i="4"/>
  <c r="J17" i="4"/>
  <c r="D18" i="4"/>
  <c r="E18" i="4"/>
  <c r="F18" i="4"/>
  <c r="J18" i="4"/>
  <c r="D19" i="4"/>
  <c r="E19" i="4"/>
  <c r="F19" i="4"/>
  <c r="J19" i="4"/>
  <c r="D20" i="4"/>
  <c r="E20" i="4"/>
  <c r="F20" i="4"/>
  <c r="J20" i="4"/>
  <c r="D21" i="4"/>
  <c r="E21" i="4"/>
  <c r="F21" i="4"/>
  <c r="J21" i="4"/>
  <c r="D22" i="4"/>
  <c r="E22" i="4"/>
  <c r="F22" i="4"/>
  <c r="J22" i="4"/>
  <c r="D23" i="4"/>
  <c r="E23" i="4"/>
  <c r="F23" i="4"/>
  <c r="J23" i="4"/>
  <c r="D24" i="4"/>
  <c r="E24" i="4"/>
  <c r="F24" i="4"/>
  <c r="J24" i="4"/>
  <c r="D25" i="4"/>
  <c r="E25" i="4"/>
  <c r="F25" i="4"/>
  <c r="J25" i="4"/>
  <c r="D26" i="4"/>
  <c r="E26" i="4"/>
  <c r="F26" i="4"/>
  <c r="J26" i="4"/>
  <c r="D27" i="4"/>
  <c r="E27" i="4"/>
  <c r="F27" i="4"/>
  <c r="J27" i="4"/>
  <c r="D28" i="4"/>
  <c r="E28" i="4"/>
  <c r="F28" i="4"/>
  <c r="J28" i="4"/>
  <c r="D29" i="4"/>
  <c r="E29" i="4"/>
  <c r="F29" i="4"/>
  <c r="J29" i="4"/>
  <c r="D30" i="4"/>
  <c r="E30" i="4"/>
  <c r="F30" i="4"/>
  <c r="J30" i="4"/>
  <c r="D31" i="4"/>
  <c r="E31" i="4"/>
  <c r="F31" i="4"/>
  <c r="J31" i="4"/>
  <c r="D32" i="4"/>
  <c r="E32" i="4"/>
  <c r="F32" i="4"/>
  <c r="J32" i="4"/>
  <c r="D33" i="4"/>
  <c r="E33" i="4"/>
  <c r="F33" i="4"/>
  <c r="J33" i="4"/>
  <c r="D34" i="4"/>
  <c r="E34" i="4"/>
  <c r="F34" i="4"/>
  <c r="J34" i="4"/>
  <c r="D35" i="4"/>
  <c r="E35" i="4"/>
  <c r="F35" i="4"/>
  <c r="J35" i="4"/>
  <c r="D36" i="4"/>
  <c r="E36" i="4"/>
  <c r="F36" i="4"/>
  <c r="J36" i="4"/>
  <c r="D37" i="4"/>
  <c r="E37" i="4"/>
  <c r="F37" i="4"/>
  <c r="J37" i="4"/>
  <c r="D38" i="4"/>
  <c r="E38" i="4"/>
  <c r="F38" i="4"/>
  <c r="J38" i="4"/>
  <c r="D39" i="4"/>
  <c r="E39" i="4"/>
  <c r="F39" i="4"/>
  <c r="J39" i="4"/>
  <c r="D40" i="4"/>
  <c r="E40" i="4"/>
  <c r="F40" i="4"/>
  <c r="J40" i="4"/>
  <c r="D41" i="4"/>
  <c r="E41" i="4"/>
  <c r="F41" i="4"/>
  <c r="J41" i="4"/>
  <c r="D42" i="4"/>
  <c r="E42" i="4"/>
  <c r="F42" i="4"/>
  <c r="J42" i="4"/>
  <c r="D43" i="4"/>
  <c r="E43" i="4"/>
  <c r="F43" i="4"/>
  <c r="J43" i="4"/>
  <c r="D44" i="4"/>
  <c r="E44" i="4"/>
  <c r="F44" i="4"/>
  <c r="J44" i="4"/>
  <c r="D45" i="4"/>
  <c r="E45" i="4"/>
  <c r="F45" i="4"/>
  <c r="J45" i="4"/>
  <c r="D46" i="4"/>
  <c r="E46" i="4"/>
  <c r="F46" i="4"/>
  <c r="J46" i="4"/>
  <c r="D47" i="4"/>
  <c r="E47" i="4"/>
  <c r="F47" i="4"/>
  <c r="J47" i="4"/>
  <c r="D48" i="4"/>
  <c r="E48" i="4"/>
  <c r="F48" i="4"/>
  <c r="J48" i="4"/>
  <c r="D49" i="4"/>
  <c r="E49" i="4"/>
  <c r="F49" i="4"/>
  <c r="J49" i="4"/>
  <c r="D50" i="4"/>
  <c r="E50" i="4"/>
  <c r="F50" i="4"/>
  <c r="J50" i="4"/>
  <c r="D51" i="4"/>
  <c r="E51" i="4"/>
  <c r="F51" i="4"/>
  <c r="J51" i="4"/>
  <c r="D52" i="4"/>
  <c r="E52" i="4"/>
  <c r="F52" i="4"/>
  <c r="J52" i="4"/>
  <c r="D53" i="4"/>
  <c r="E53" i="4"/>
  <c r="F53" i="4"/>
  <c r="J53" i="4"/>
  <c r="D54" i="4"/>
  <c r="E54" i="4"/>
  <c r="F54" i="4"/>
  <c r="J54" i="4"/>
  <c r="D55" i="4"/>
  <c r="E55" i="4"/>
  <c r="F55" i="4"/>
  <c r="J55" i="4"/>
  <c r="D56" i="4"/>
  <c r="E56" i="4"/>
  <c r="F56" i="4"/>
  <c r="J56" i="4"/>
  <c r="D57" i="4"/>
  <c r="E57" i="4"/>
  <c r="F57" i="4"/>
  <c r="J57" i="4"/>
  <c r="D58" i="4"/>
  <c r="E58" i="4"/>
  <c r="F58" i="4"/>
  <c r="J58" i="4"/>
  <c r="D59" i="4"/>
  <c r="E59" i="4"/>
  <c r="F59" i="4"/>
  <c r="J59" i="4"/>
  <c r="D60" i="4"/>
  <c r="E60" i="4"/>
  <c r="F60" i="4"/>
  <c r="J60" i="4"/>
  <c r="D61" i="4"/>
  <c r="E61" i="4"/>
  <c r="F61" i="4"/>
  <c r="J61" i="4"/>
  <c r="D62" i="4"/>
  <c r="E62" i="4"/>
  <c r="F62" i="4"/>
  <c r="J62" i="4"/>
  <c r="D63" i="4"/>
  <c r="E63" i="4"/>
  <c r="F63" i="4"/>
  <c r="J63" i="4"/>
  <c r="D64" i="4"/>
  <c r="E64" i="4"/>
  <c r="F64" i="4"/>
  <c r="J64" i="4"/>
  <c r="D65" i="4"/>
  <c r="E65" i="4"/>
  <c r="F65" i="4"/>
  <c r="J65" i="4"/>
  <c r="D66" i="4"/>
  <c r="E66" i="4"/>
  <c r="F66" i="4"/>
  <c r="J66" i="4"/>
  <c r="D67" i="4"/>
  <c r="E67" i="4"/>
  <c r="F67" i="4"/>
  <c r="J67" i="4"/>
  <c r="D68" i="4"/>
  <c r="E68" i="4"/>
  <c r="F68" i="4"/>
  <c r="J68" i="4"/>
  <c r="D69" i="4"/>
  <c r="E69" i="4"/>
  <c r="F69" i="4"/>
  <c r="J69" i="4"/>
  <c r="D70" i="4"/>
  <c r="E70" i="4"/>
  <c r="F70" i="4"/>
  <c r="J70" i="4"/>
  <c r="D71" i="4"/>
  <c r="E71" i="4"/>
  <c r="F71" i="4"/>
  <c r="J71" i="4"/>
  <c r="D72" i="4"/>
  <c r="E72" i="4"/>
  <c r="F72" i="4"/>
  <c r="J72" i="4"/>
  <c r="D73" i="4"/>
  <c r="E73" i="4"/>
  <c r="F73" i="4"/>
  <c r="J73" i="4"/>
  <c r="D74" i="4"/>
  <c r="E74" i="4"/>
  <c r="F74" i="4"/>
  <c r="J74" i="4"/>
  <c r="D75" i="4"/>
  <c r="E75" i="4"/>
  <c r="F75" i="4"/>
  <c r="J75" i="4"/>
  <c r="D76" i="4"/>
  <c r="E76" i="4"/>
  <c r="F76" i="4"/>
  <c r="J76" i="4"/>
  <c r="D77" i="4"/>
  <c r="E77" i="4"/>
  <c r="F77" i="4"/>
  <c r="J77" i="4"/>
  <c r="D78" i="4"/>
  <c r="E78" i="4"/>
  <c r="F78" i="4"/>
  <c r="J78" i="4"/>
  <c r="D79" i="4"/>
  <c r="E79" i="4"/>
  <c r="F79" i="4"/>
  <c r="J79" i="4"/>
  <c r="D80" i="4"/>
  <c r="E80" i="4"/>
  <c r="F80" i="4"/>
  <c r="J80" i="4"/>
  <c r="D81" i="4"/>
  <c r="E81" i="4"/>
  <c r="F81" i="4"/>
  <c r="J81" i="4"/>
  <c r="D82" i="4"/>
  <c r="E82" i="4"/>
  <c r="F82" i="4"/>
  <c r="J82" i="4"/>
  <c r="D83" i="4"/>
  <c r="E83" i="4"/>
  <c r="F83" i="4"/>
  <c r="J83" i="4"/>
  <c r="D84" i="4"/>
  <c r="E84" i="4"/>
  <c r="F84" i="4"/>
  <c r="J84" i="4"/>
  <c r="D85" i="4"/>
  <c r="E85" i="4"/>
  <c r="F85" i="4"/>
  <c r="J85" i="4"/>
  <c r="D86" i="4"/>
  <c r="E86" i="4"/>
  <c r="F86" i="4"/>
  <c r="J86" i="4"/>
  <c r="D87" i="4"/>
  <c r="E87" i="4"/>
  <c r="F87" i="4"/>
  <c r="J87" i="4"/>
  <c r="D88" i="4"/>
  <c r="E88" i="4"/>
  <c r="F88" i="4"/>
  <c r="J88" i="4"/>
  <c r="D89" i="4"/>
  <c r="E89" i="4"/>
  <c r="F89" i="4"/>
  <c r="J89" i="4"/>
  <c r="D90" i="4"/>
  <c r="E90" i="4"/>
  <c r="F90" i="4"/>
  <c r="J90" i="4"/>
  <c r="D91" i="4"/>
  <c r="E91" i="4"/>
  <c r="F91" i="4"/>
  <c r="J91" i="4"/>
  <c r="D92" i="4"/>
  <c r="E92" i="4"/>
  <c r="F92" i="4"/>
  <c r="J92" i="4"/>
  <c r="D93" i="4"/>
  <c r="E93" i="4"/>
  <c r="F93" i="4"/>
  <c r="J93" i="4"/>
  <c r="D94" i="4"/>
  <c r="E94" i="4"/>
  <c r="F94" i="4"/>
  <c r="J94" i="4"/>
  <c r="D95" i="4"/>
  <c r="E95" i="4"/>
  <c r="F95" i="4"/>
  <c r="J95" i="4"/>
  <c r="D96" i="4"/>
  <c r="E96" i="4"/>
  <c r="F96" i="4"/>
  <c r="J96" i="4"/>
  <c r="D97" i="4"/>
  <c r="E97" i="4"/>
  <c r="F97" i="4"/>
  <c r="J97" i="4"/>
  <c r="D98" i="4"/>
  <c r="E98" i="4"/>
  <c r="F98" i="4"/>
  <c r="J98" i="4"/>
  <c r="D99" i="4"/>
  <c r="E99" i="4"/>
  <c r="F99" i="4"/>
  <c r="J99" i="4"/>
  <c r="D100" i="4"/>
  <c r="E100" i="4"/>
  <c r="F100" i="4"/>
  <c r="J100" i="4"/>
  <c r="D101" i="4"/>
  <c r="E101" i="4"/>
  <c r="F101" i="4"/>
  <c r="J101" i="4"/>
  <c r="B15" i="4" l="1"/>
  <c r="B18" i="4"/>
  <c r="B17" i="4"/>
  <c r="B21" i="4"/>
  <c r="B26" i="4"/>
  <c r="B25" i="4"/>
  <c r="B20" i="4"/>
  <c r="B23" i="4"/>
  <c r="B19" i="4"/>
  <c r="B22" i="4"/>
  <c r="B27" i="4" l="1"/>
</calcChain>
</file>

<file path=xl/sharedStrings.xml><?xml version="1.0" encoding="utf-8"?>
<sst xmlns="http://schemas.openxmlformats.org/spreadsheetml/2006/main" count="94" uniqueCount="65">
  <si>
    <t>95% Interval</t>
  </si>
  <si>
    <t>p(theta&gt;0.8)</t>
  </si>
  <si>
    <t>p(theta&gt;0.5)</t>
  </si>
  <si>
    <t>p(theta&gt;0.25)</t>
  </si>
  <si>
    <t>p(theta&gt;0.15)</t>
  </si>
  <si>
    <t>p(theta&gt;0.1)</t>
  </si>
  <si>
    <t>p(theta&gt;0.08)</t>
  </si>
  <si>
    <t>p(theta&gt;0.07)</t>
  </si>
  <si>
    <t>MLE</t>
  </si>
  <si>
    <t>posterior mean</t>
  </si>
  <si>
    <t>new beta</t>
  </si>
  <si>
    <t>new alpha</t>
  </si>
  <si>
    <t>failure</t>
  </si>
  <si>
    <t>success</t>
  </si>
  <si>
    <t>DATA</t>
  </si>
  <si>
    <t>p(theta&gt;.8)</t>
  </si>
  <si>
    <t>p(theta&gt;.5)</t>
  </si>
  <si>
    <t>p(theta&gt;.25)</t>
  </si>
  <si>
    <t>prior mean</t>
  </si>
  <si>
    <t>beta</t>
  </si>
  <si>
    <t>alpha</t>
  </si>
  <si>
    <t>#imprs</t>
  </si>
  <si>
    <t>#clicks</t>
  </si>
  <si>
    <t>theta</t>
  </si>
  <si>
    <t>p(theta|X)</t>
  </si>
  <si>
    <t>L(theta)</t>
  </si>
  <si>
    <t>p(theta)</t>
  </si>
  <si>
    <t>clicks</t>
  </si>
  <si>
    <t>impressions</t>
  </si>
  <si>
    <t>RTB Data</t>
  </si>
  <si>
    <t>logitCTR</t>
  </si>
  <si>
    <t>R^2</t>
  </si>
  <si>
    <t>Features</t>
  </si>
  <si>
    <t>Dependent</t>
  </si>
  <si>
    <t>MSE</t>
  </si>
  <si>
    <t>Data Aggs</t>
  </si>
  <si>
    <t>Model</t>
  </si>
  <si>
    <t>XGB</t>
  </si>
  <si>
    <t>RFR</t>
  </si>
  <si>
    <t>[(0.1790219831241897, 'subProduct'),</t>
  </si>
  <si>
    <t xml:space="preserve"> (0.17217730723450878, 'product'),</t>
  </si>
  <si>
    <t xml:space="preserve"> (0.1290263997793571, 'publisherCategory'),</t>
  </si>
  <si>
    <t xml:space="preserve"> (0.11519474195447785, 'campaign'),</t>
  </si>
  <si>
    <t xml:space="preserve"> (0.10273751204424578, 'avgCPC'),</t>
  </si>
  <si>
    <t xml:space="preserve"> (0.07873042550748405, 'country'),</t>
  </si>
  <si>
    <t xml:space="preserve"> (0.05978491683007943, 'networkType'),</t>
  </si>
  <si>
    <t xml:space="preserve"> (0.053291234763870425, 'advPackage'),</t>
  </si>
  <si>
    <t xml:space="preserve"> (0.04201098528542066, 'advertiserCategory'),</t>
  </si>
  <si>
    <t xml:space="preserve"> (0.03335208524575414, 'channel'),</t>
  </si>
  <si>
    <t xml:space="preserve"> (0.02115789639961379, 'advMaturity'),</t>
  </si>
  <si>
    <t xml:space="preserve"> (0.012600869163962422, 'deviceType'),</t>
  </si>
  <si>
    <t xml:space="preserve"> (0.0009136426670359098, 'os')]</t>
  </si>
  <si>
    <t>logresCTR</t>
  </si>
  <si>
    <t>REG_columns = 11 CAT &amp; avgCPC</t>
  </si>
  <si>
    <t>REG_columns = 11 CAT</t>
  </si>
  <si>
    <t>Baseline</t>
  </si>
  <si>
    <t>REG_columns = 10 CAT &amp; avgCPC</t>
  </si>
  <si>
    <t>Daily</t>
  </si>
  <si>
    <t>Weekly</t>
  </si>
  <si>
    <t>avgCTR</t>
  </si>
  <si>
    <t>REG_columns = 13 CAT &amp; avgCPC</t>
  </si>
  <si>
    <t>GBT</t>
  </si>
  <si>
    <t>Depth</t>
  </si>
  <si>
    <t>Estimators</t>
  </si>
  <si>
    <t>Total avg CTR = 0.00862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</si>
</sst>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1" fillId="0" borderId="0" xfId="0" applyFont="1" applyAlignment="1">
      <alignment horizontal="center"/>
    </xf>
    <xf numFmtId="0" fontId="0" fillId="5" borderId="0" xfId="0" applyFill="1" applyBorder="1"/>
    <xf numFmtId="0" fontId="1" fillId="6" borderId="0" xfId="0" applyFont="1" applyFill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2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CTR!$E$1</c:f>
              <c:strCache>
                <c:ptCount val="1"/>
                <c:pt idx="0">
                  <c:v>L(theta)</c:v>
                </c:pt>
              </c:strCache>
            </c:strRef>
          </c:tx>
          <c:marker>
            <c:symbol val="none"/>
          </c:marker>
          <c:val>
            <c:numRef>
              <c:f>CTR!$E$3:$E$101</c:f>
              <c:numCache>
                <c:formatCode>General</c:formatCode>
                <c:ptCount val="99"/>
                <c:pt idx="0">
                  <c:v>1.5855761467551653E-2</c:v>
                </c:pt>
                <c:pt idx="1">
                  <c:v>5.2830285145134527E-2</c:v>
                </c:pt>
                <c:pt idx="2">
                  <c:v>9.882966589486003E-2</c:v>
                </c:pt>
                <c:pt idx="3">
                  <c:v>0.14579941395327684</c:v>
                </c:pt>
                <c:pt idx="4">
                  <c:v>0.18867680126765382</c:v>
                </c:pt>
                <c:pt idx="5">
                  <c:v>0.22457296167261195</c:v>
                </c:pt>
                <c:pt idx="6">
                  <c:v>0.25214058432173997</c:v>
                </c:pt>
                <c:pt idx="7">
                  <c:v>0.27109060522443362</c:v>
                </c:pt>
                <c:pt idx="8">
                  <c:v>0.28182770339840668</c:v>
                </c:pt>
                <c:pt idx="9">
                  <c:v>0.28517980706429835</c:v>
                </c:pt>
                <c:pt idx="10">
                  <c:v>0.28220135251371858</c:v>
                </c:pt>
                <c:pt idx="11">
                  <c:v>0.27403383702748796</c:v>
                </c:pt>
                <c:pt idx="12">
                  <c:v>0.2618103749758206</c:v>
                </c:pt>
                <c:pt idx="13">
                  <c:v>0.24659359648388396</c:v>
                </c:pt>
                <c:pt idx="14">
                  <c:v>0.22933840191875277</c:v>
                </c:pt>
                <c:pt idx="15">
                  <c:v>0.21087287316214048</c:v>
                </c:pt>
                <c:pt idx="16">
                  <c:v>0.19189210478585694</c:v>
                </c:pt>
                <c:pt idx="17">
                  <c:v>0.17296090701132621</c:v>
                </c:pt>
                <c:pt idx="18">
                  <c:v>0.15452229247873792</c:v>
                </c:pt>
                <c:pt idx="19">
                  <c:v>0.1369094286720631</c:v>
                </c:pt>
                <c:pt idx="20">
                  <c:v>0.1203593499942273</c:v>
                </c:pt>
                <c:pt idx="21">
                  <c:v>0.10502720570093421</c:v>
                </c:pt>
                <c:pt idx="22">
                  <c:v>9.1000195658268779E-2</c:v>
                </c:pt>
                <c:pt idx="23">
                  <c:v>7.8310634976687832E-2</c:v>
                </c:pt>
                <c:pt idx="24">
                  <c:v>6.6947807599717662E-2</c:v>
                </c:pt>
                <c:pt idx="25">
                  <c:v>5.6868431761997844E-2</c:v>
                </c:pt>
                <c:pt idx="26">
                  <c:v>4.8005678407176677E-2</c:v>
                </c:pt>
                <c:pt idx="27">
                  <c:v>4.0276766699897472E-2</c:v>
                </c:pt>
                <c:pt idx="28">
                  <c:v>3.3589216504693237E-2</c:v>
                </c:pt>
                <c:pt idx="29">
                  <c:v>2.7845872524268706E-2</c:v>
                </c:pt>
                <c:pt idx="30">
                  <c:v>2.2948833861987875E-2</c:v>
                </c:pt>
                <c:pt idx="31">
                  <c:v>1.8802430250972307E-2</c:v>
                </c:pt>
                <c:pt idx="32">
                  <c:v>1.5315385377210613E-2</c:v>
                </c:pt>
                <c:pt idx="33">
                  <c:v>1.240230121302964E-2</c:v>
                </c:pt>
                <c:pt idx="34">
                  <c:v>9.9845870849869164E-3</c:v>
                </c:pt>
                <c:pt idx="35">
                  <c:v>7.9909448652851107E-3</c:v>
                </c:pt>
                <c:pt idx="36">
                  <c:v>6.3575083499631197E-3</c:v>
                </c:pt>
                <c:pt idx="37">
                  <c:v>5.0277214108500161E-3</c:v>
                </c:pt>
                <c:pt idx="38">
                  <c:v>3.9520264740389981E-3</c:v>
                </c:pt>
                <c:pt idx="39">
                  <c:v>3.0874226827198462E-3</c:v>
                </c:pt>
                <c:pt idx="40">
                  <c:v>2.3969419924392585E-3</c:v>
                </c:pt>
                <c:pt idx="41">
                  <c:v>1.8490815526425368E-3</c:v>
                </c:pt>
                <c:pt idx="42">
                  <c:v>1.4172220940093475E-3</c:v>
                </c:pt>
                <c:pt idx="43">
                  <c:v>1.0790546486056144E-3</c:v>
                </c:pt>
                <c:pt idx="44">
                  <c:v>8.1603171782155333E-4</c:v>
                </c:pt>
                <c:pt idx="45">
                  <c:v>6.1285388162700969E-4</c:v>
                </c:pt>
                <c:pt idx="46">
                  <c:v>4.569987052417906E-4</c:v>
                </c:pt>
                <c:pt idx="47">
                  <c:v>3.3829553137668881E-4</c:v>
                </c:pt>
                <c:pt idx="48">
                  <c:v>2.4854723193428737E-4</c:v>
                </c:pt>
                <c:pt idx="49">
                  <c:v>1.8119812011718755E-4</c:v>
                </c:pt>
                <c:pt idx="50">
                  <c:v>1.3104588667153862E-4</c:v>
                </c:pt>
                <c:pt idx="51">
                  <c:v>9.3994525749602567E-5</c:v>
                </c:pt>
                <c:pt idx="52">
                  <c:v>6.6844669907714532E-5</c:v>
                </c:pt>
                <c:pt idx="53">
                  <c:v>4.7117483904030747E-5</c:v>
                </c:pt>
                <c:pt idx="54">
                  <c:v>3.2908207564144241E-5</c:v>
                </c:pt>
                <c:pt idx="55">
                  <c:v>2.2765533471589589E-5</c:v>
                </c:pt>
                <c:pt idx="56">
                  <c:v>1.5593209460825649E-5</c:v>
                </c:pt>
                <c:pt idx="57">
                  <c:v>1.0570531268677732E-5</c:v>
                </c:pt>
                <c:pt idx="58">
                  <c:v>7.0887073152615968E-6</c:v>
                </c:pt>
                <c:pt idx="59">
                  <c:v>4.7004122087423907E-6</c:v>
                </c:pt>
                <c:pt idx="60">
                  <c:v>3.0801807152391621E-6</c:v>
                </c:pt>
                <c:pt idx="61">
                  <c:v>1.9936169574683735E-6</c:v>
                </c:pt>
                <c:pt idx="62">
                  <c:v>1.2736958479083859E-6</c:v>
                </c:pt>
                <c:pt idx="63">
                  <c:v>8.0270979551772593E-7</c:v>
                </c:pt>
                <c:pt idx="64">
                  <c:v>4.9866066578773791E-7</c:v>
                </c:pt>
                <c:pt idx="65">
                  <c:v>3.0511388992233336E-7</c:v>
                </c:pt>
                <c:pt idx="66">
                  <c:v>1.8371902170573949E-7</c:v>
                </c:pt>
                <c:pt idx="67">
                  <c:v>1.0876046009145618E-7</c:v>
                </c:pt>
                <c:pt idx="68">
                  <c:v>6.3235691411493597E-8</c:v>
                </c:pt>
                <c:pt idx="69">
                  <c:v>3.606884752590013E-8</c:v>
                </c:pt>
                <c:pt idx="70">
                  <c:v>2.0157388239211893E-8</c:v>
                </c:pt>
                <c:pt idx="71">
                  <c:v>1.1022069825360623E-8</c:v>
                </c:pt>
                <c:pt idx="72">
                  <c:v>5.8877190212948046E-9</c:v>
                </c:pt>
                <c:pt idx="73">
                  <c:v>3.0671661592502544E-9</c:v>
                </c:pt>
                <c:pt idx="74">
                  <c:v>1.5552359400317114E-9</c:v>
                </c:pt>
                <c:pt idx="75">
                  <c:v>7.6591951710190842E-10</c:v>
                </c:pt>
                <c:pt idx="76">
                  <c:v>3.6545684415060794E-10</c:v>
                </c:pt>
                <c:pt idx="77">
                  <c:v>1.6848105026891181E-10</c:v>
                </c:pt>
                <c:pt idx="78">
                  <c:v>7.4809213481609849E-11</c:v>
                </c:pt>
                <c:pt idx="79">
                  <c:v>3.1876710399999934E-11</c:v>
                </c:pt>
                <c:pt idx="80">
                  <c:v>1.2980411360787195E-11</c:v>
                </c:pt>
                <c:pt idx="81">
                  <c:v>5.0267397100676179E-12</c:v>
                </c:pt>
                <c:pt idx="82">
                  <c:v>1.8407311870155947E-12</c:v>
                </c:pt>
                <c:pt idx="83">
                  <c:v>6.33099340159439E-13</c:v>
                </c:pt>
                <c:pt idx="84">
                  <c:v>2.0287760783185958E-13</c:v>
                </c:pt>
                <c:pt idx="85">
                  <c:v>5.9986724109095426E-14</c:v>
                </c:pt>
                <c:pt idx="86">
                  <c:v>1.6172324529167911E-14</c:v>
                </c:pt>
                <c:pt idx="87">
                  <c:v>3.9172507656163561E-15</c:v>
                </c:pt>
                <c:pt idx="88">
                  <c:v>8.3676199576325887E-16</c:v>
                </c:pt>
                <c:pt idx="89">
                  <c:v>1.5390000000000012E-16</c:v>
                </c:pt>
                <c:pt idx="90">
                  <c:v>2.3615739822994514E-17</c:v>
                </c:pt>
                <c:pt idx="91">
                  <c:v>2.8970035107008245E-18</c:v>
                </c:pt>
                <c:pt idx="92">
                  <c:v>2.675988349582187E-19</c:v>
                </c:pt>
                <c:pt idx="93">
                  <c:v>1.705029176532057E-20</c:v>
                </c:pt>
                <c:pt idx="94">
                  <c:v>6.5412521362305436E-22</c:v>
                </c:pt>
                <c:pt idx="95">
                  <c:v>1.2033055254380777E-23</c:v>
                </c:pt>
                <c:pt idx="96">
                  <c:v>6.9259548239020159E-26</c:v>
                </c:pt>
                <c:pt idx="97">
                  <c:v>4.7834988544000903E-29</c:v>
                </c:pt>
                <c:pt idx="98">
                  <c:v>1.862190000000007E-34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36416"/>
        <c:axId val="105717760"/>
      </c:lineChart>
      <c:catAx>
        <c:axId val="994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17760"/>
        <c:crosses val="autoZero"/>
        <c:auto val="1"/>
        <c:lblAlgn val="ctr"/>
        <c:lblOffset val="100"/>
        <c:noMultiLvlLbl val="0"/>
      </c:catAx>
      <c:valAx>
        <c:axId val="1057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CTR!$D$1:$D$2</c:f>
              <c:strCache>
                <c:ptCount val="1"/>
                <c:pt idx="0">
                  <c:v>p(theta) Beta(1,1)</c:v>
                </c:pt>
              </c:strCache>
            </c:strRef>
          </c:tx>
          <c:marker>
            <c:symbol val="none"/>
          </c:marker>
          <c:val>
            <c:numRef>
              <c:f>CTR!$D$3:$D$101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07200"/>
        <c:axId val="108308736"/>
      </c:lineChart>
      <c:catAx>
        <c:axId val="1083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308736"/>
        <c:crosses val="autoZero"/>
        <c:auto val="1"/>
        <c:lblAlgn val="ctr"/>
        <c:lblOffset val="100"/>
        <c:noMultiLvlLbl val="0"/>
      </c:catAx>
      <c:valAx>
        <c:axId val="1083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0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CTR!$F$1:$F$2</c:f>
              <c:strCache>
                <c:ptCount val="1"/>
                <c:pt idx="0">
                  <c:v>p(theta|X) Beta(3,19)</c:v>
                </c:pt>
              </c:strCache>
            </c:strRef>
          </c:tx>
          <c:marker>
            <c:symbol val="none"/>
          </c:marker>
          <c:val>
            <c:numRef>
              <c:f>CTR!$F$3:$F$101</c:f>
              <c:numCache>
                <c:formatCode>General</c:formatCode>
                <c:ptCount val="99"/>
                <c:pt idx="0">
                  <c:v>0.33297099081858472</c:v>
                </c:pt>
                <c:pt idx="1">
                  <c:v>1.1094359880478253</c:v>
                </c:pt>
                <c:pt idx="2">
                  <c:v>2.0754229837920604</c:v>
                </c:pt>
                <c:pt idx="3">
                  <c:v>3.0617876930188137</c:v>
                </c:pt>
                <c:pt idx="4">
                  <c:v>3.9622128266207306</c:v>
                </c:pt>
                <c:pt idx="5">
                  <c:v>4.7160321951248507</c:v>
                </c:pt>
                <c:pt idx="6">
                  <c:v>5.2949522707565402</c:v>
                </c:pt>
                <c:pt idx="7">
                  <c:v>5.6929027097131062</c:v>
                </c:pt>
                <c:pt idx="8">
                  <c:v>5.9183817713665405</c:v>
                </c:pt>
                <c:pt idx="9">
                  <c:v>5.9887759483502645</c:v>
                </c:pt>
                <c:pt idx="10">
                  <c:v>5.92622840278809</c:v>
                </c:pt>
                <c:pt idx="11">
                  <c:v>5.7547105775772476</c:v>
                </c:pt>
                <c:pt idx="12">
                  <c:v>5.4980178744922323</c:v>
                </c:pt>
                <c:pt idx="13">
                  <c:v>5.1784655261615633</c:v>
                </c:pt>
                <c:pt idx="14">
                  <c:v>4.8161064402938072</c:v>
                </c:pt>
                <c:pt idx="15">
                  <c:v>4.42833033640495</c:v>
                </c:pt>
                <c:pt idx="16">
                  <c:v>4.0297342005029959</c:v>
                </c:pt>
                <c:pt idx="17">
                  <c:v>3.6321790472378508</c:v>
                </c:pt>
                <c:pt idx="18">
                  <c:v>3.2449681420534966</c:v>
                </c:pt>
                <c:pt idx="19">
                  <c:v>2.875098002113325</c:v>
                </c:pt>
                <c:pt idx="20">
                  <c:v>2.5275463498787731</c:v>
                </c:pt>
                <c:pt idx="21">
                  <c:v>2.2055713197196183</c:v>
                </c:pt>
                <c:pt idx="22">
                  <c:v>1.9110041088236445</c:v>
                </c:pt>
                <c:pt idx="23">
                  <c:v>1.6445233345104446</c:v>
                </c:pt>
                <c:pt idx="24">
                  <c:v>1.4059039595940708</c:v>
                </c:pt>
                <c:pt idx="25">
                  <c:v>1.1942370670019549</c:v>
                </c:pt>
                <c:pt idx="26">
                  <c:v>1.0081192465507103</c:v>
                </c:pt>
                <c:pt idx="27">
                  <c:v>0.84581210069784696</c:v>
                </c:pt>
                <c:pt idx="28">
                  <c:v>0.705373546598558</c:v>
                </c:pt>
                <c:pt idx="29">
                  <c:v>0.58476332300964284</c:v>
                </c:pt>
                <c:pt idx="30">
                  <c:v>0.48192551110174536</c:v>
                </c:pt>
                <c:pt idx="31">
                  <c:v>0.39485103527041848</c:v>
                </c:pt>
                <c:pt idx="32">
                  <c:v>0.32162309292142288</c:v>
                </c:pt>
                <c:pt idx="33">
                  <c:v>0.26044832547362246</c:v>
                </c:pt>
                <c:pt idx="34">
                  <c:v>0.20967632878472525</c:v>
                </c:pt>
                <c:pt idx="35">
                  <c:v>0.16780984217098732</c:v>
                </c:pt>
                <c:pt idx="36">
                  <c:v>0.1335076753492255</c:v>
                </c:pt>
                <c:pt idx="37">
                  <c:v>0.10558214962785034</c:v>
                </c:pt>
                <c:pt idx="38">
                  <c:v>8.2992555954818956E-2</c:v>
                </c:pt>
                <c:pt idx="39">
                  <c:v>6.4835876337116766E-2</c:v>
                </c:pt>
                <c:pt idx="40">
                  <c:v>5.0335781841224433E-2</c:v>
                </c:pt>
                <c:pt idx="41">
                  <c:v>3.883071260549327E-2</c:v>
                </c:pt>
                <c:pt idx="42">
                  <c:v>2.9761663974196301E-2</c:v>
                </c:pt>
                <c:pt idx="43">
                  <c:v>2.2660147620717903E-2</c:v>
                </c:pt>
                <c:pt idx="44">
                  <c:v>1.713666607425262E-2</c:v>
                </c:pt>
                <c:pt idx="45">
                  <c:v>1.2869931514167203E-2</c:v>
                </c:pt>
                <c:pt idx="46">
                  <c:v>9.5969728100776027E-3</c:v>
                </c:pt>
                <c:pt idx="47">
                  <c:v>7.1042061589104647E-3</c:v>
                </c:pt>
                <c:pt idx="48">
                  <c:v>5.2194918706200358E-3</c:v>
                </c:pt>
                <c:pt idx="49">
                  <c:v>3.8051605224609384E-3</c:v>
                </c:pt>
                <c:pt idx="50">
                  <c:v>2.7519636201023111E-3</c:v>
                </c:pt>
                <c:pt idx="51">
                  <c:v>1.9738850407416543E-3</c:v>
                </c:pt>
                <c:pt idx="52">
                  <c:v>1.4037380680620051E-3</c:v>
                </c:pt>
                <c:pt idx="53">
                  <c:v>9.8946716198464592E-4</c:v>
                </c:pt>
                <c:pt idx="54">
                  <c:v>6.9107235884702906E-4</c:v>
                </c:pt>
                <c:pt idx="55">
                  <c:v>4.7807620290338135E-4</c:v>
                </c:pt>
                <c:pt idx="56">
                  <c:v>3.2745739867733867E-4</c:v>
                </c:pt>
                <c:pt idx="57">
                  <c:v>2.2198115664223239E-4</c:v>
                </c:pt>
                <c:pt idx="58">
                  <c:v>1.4886285362049356E-4</c:v>
                </c:pt>
                <c:pt idx="59">
                  <c:v>9.8708656383590212E-5</c:v>
                </c:pt>
                <c:pt idx="60">
                  <c:v>6.4683795020022407E-5</c:v>
                </c:pt>
                <c:pt idx="61">
                  <c:v>4.186595610683584E-5</c:v>
                </c:pt>
                <c:pt idx="62">
                  <c:v>2.6747612806076106E-5</c:v>
                </c:pt>
                <c:pt idx="63">
                  <c:v>1.6856905705872245E-5</c:v>
                </c:pt>
                <c:pt idx="64">
                  <c:v>1.0471873981542496E-5</c:v>
                </c:pt>
                <c:pt idx="65">
                  <c:v>6.4073916883690008E-6</c:v>
                </c:pt>
                <c:pt idx="66">
                  <c:v>3.8580994558205291E-6</c:v>
                </c:pt>
                <c:pt idx="67">
                  <c:v>2.2839696619205796E-6</c:v>
                </c:pt>
                <c:pt idx="68">
                  <c:v>1.3279495196413657E-6</c:v>
                </c:pt>
                <c:pt idx="69">
                  <c:v>7.5744579804390272E-7</c:v>
                </c:pt>
                <c:pt idx="70">
                  <c:v>4.2330515302344967E-7</c:v>
                </c:pt>
                <c:pt idx="71">
                  <c:v>2.314634663325731E-7</c:v>
                </c:pt>
                <c:pt idx="72">
                  <c:v>1.2364209944719089E-7</c:v>
                </c:pt>
                <c:pt idx="73">
                  <c:v>6.4410489344255345E-8</c:v>
                </c:pt>
                <c:pt idx="74">
                  <c:v>3.2659954740665946E-8</c:v>
                </c:pt>
                <c:pt idx="75">
                  <c:v>1.6084309859140078E-8</c:v>
                </c:pt>
                <c:pt idx="76">
                  <c:v>7.6745937271627655E-9</c:v>
                </c:pt>
                <c:pt idx="77">
                  <c:v>3.5381020556471482E-9</c:v>
                </c:pt>
                <c:pt idx="78">
                  <c:v>1.570993483113807E-9</c:v>
                </c:pt>
                <c:pt idx="79">
                  <c:v>6.6941091839999864E-10</c:v>
                </c:pt>
                <c:pt idx="80">
                  <c:v>2.7258863857653107E-10</c:v>
                </c:pt>
                <c:pt idx="81">
                  <c:v>1.0556153391141998E-10</c:v>
                </c:pt>
                <c:pt idx="82">
                  <c:v>3.8655354927327491E-11</c:v>
                </c:pt>
                <c:pt idx="83">
                  <c:v>1.3295086143348218E-11</c:v>
                </c:pt>
                <c:pt idx="84">
                  <c:v>4.2604297644690507E-12</c:v>
                </c:pt>
                <c:pt idx="85">
                  <c:v>1.2597212062910041E-12</c:v>
                </c:pt>
                <c:pt idx="86">
                  <c:v>3.3961881511252606E-13</c:v>
                </c:pt>
                <c:pt idx="87">
                  <c:v>8.2262266077943487E-14</c:v>
                </c:pt>
                <c:pt idx="88">
                  <c:v>1.7572001911028437E-14</c:v>
                </c:pt>
                <c:pt idx="89">
                  <c:v>3.2319000000000023E-15</c:v>
                </c:pt>
                <c:pt idx="90">
                  <c:v>4.9593053628288481E-16</c:v>
                </c:pt>
                <c:pt idx="91">
                  <c:v>6.0837073724717307E-17</c:v>
                </c:pt>
                <c:pt idx="92">
                  <c:v>5.6195755341225931E-18</c:v>
                </c:pt>
                <c:pt idx="93">
                  <c:v>3.5805612707173198E-19</c:v>
                </c:pt>
                <c:pt idx="94">
                  <c:v>1.3736629486084143E-20</c:v>
                </c:pt>
                <c:pt idx="95">
                  <c:v>2.5269416034199632E-22</c:v>
                </c:pt>
                <c:pt idx="96">
                  <c:v>1.4544505130194232E-24</c:v>
                </c:pt>
                <c:pt idx="97">
                  <c:v>1.0045347594240189E-27</c:v>
                </c:pt>
                <c:pt idx="98">
                  <c:v>3.9105990000000146E-33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5584"/>
        <c:axId val="175166208"/>
      </c:lineChart>
      <c:catAx>
        <c:axId val="1087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66208"/>
        <c:crosses val="autoZero"/>
        <c:auto val="1"/>
        <c:lblAlgn val="ctr"/>
        <c:lblOffset val="100"/>
        <c:noMultiLvlLbl val="0"/>
      </c:catAx>
      <c:valAx>
        <c:axId val="1751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5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16</xdr:row>
      <xdr:rowOff>123831</xdr:rowOff>
    </xdr:from>
    <xdr:to>
      <xdr:col>18</xdr:col>
      <xdr:colOff>452437</xdr:colOff>
      <xdr:row>31</xdr:row>
      <xdr:rowOff>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147637</xdr:colOff>
      <xdr:row>2</xdr:row>
      <xdr:rowOff>147637</xdr:rowOff>
    </xdr:from>
    <xdr:to>
      <xdr:col>18</xdr:col>
      <xdr:colOff>452437</xdr:colOff>
      <xdr:row>17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147637</xdr:colOff>
      <xdr:row>31</xdr:row>
      <xdr:rowOff>4762</xdr:rowOff>
    </xdr:from>
    <xdr:to>
      <xdr:col>18</xdr:col>
      <xdr:colOff>452437</xdr:colOff>
      <xdr:row>45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4.7109375" bestFit="1" customWidth="1"/>
    <col min="2" max="2" width="12" customWidth="1"/>
    <col min="3" max="3" width="5.7109375" bestFit="1" customWidth="1"/>
    <col min="4" max="4" width="12" bestFit="1" customWidth="1"/>
    <col min="5" max="5" width="13.140625" bestFit="1" customWidth="1"/>
    <col min="6" max="6" width="12.5703125" bestFit="1" customWidth="1"/>
    <col min="7" max="7" width="15.7109375" customWidth="1"/>
    <col min="9" max="9" width="7" bestFit="1" customWidth="1"/>
    <col min="10" max="10" width="12" bestFit="1" customWidth="1"/>
  </cols>
  <sheetData>
    <row r="1" spans="1:10" x14ac:dyDescent="0.25">
      <c r="D1" t="s">
        <v>26</v>
      </c>
      <c r="E1" t="s">
        <v>25</v>
      </c>
      <c r="F1" t="s">
        <v>24</v>
      </c>
      <c r="H1" s="7">
        <f>SUM(H3:H52)</f>
        <v>109</v>
      </c>
      <c r="I1" s="7">
        <f>SUM(I3:I52)</f>
        <v>1150</v>
      </c>
    </row>
    <row r="2" spans="1:10" x14ac:dyDescent="0.25">
      <c r="C2" t="s">
        <v>23</v>
      </c>
      <c r="D2" t="str">
        <f>"Beta("&amp;B4&amp;","&amp;B5&amp;")"</f>
        <v>Beta(1,1)</v>
      </c>
      <c r="E2" t="str">
        <f>"Bin("&amp;B10&amp;", theta)"</f>
        <v>Bin(20, theta)</v>
      </c>
      <c r="F2" t="str">
        <f>"Beta("&amp;$B$4+$B$11&amp;","&amp;$B$5+$B$10-$B$11&amp;")"</f>
        <v>Beta(3,19)</v>
      </c>
      <c r="H2" s="7" t="s">
        <v>22</v>
      </c>
      <c r="I2" s="7" t="s">
        <v>21</v>
      </c>
    </row>
    <row r="3" spans="1:10" x14ac:dyDescent="0.25">
      <c r="A3" s="6"/>
      <c r="B3" s="6"/>
      <c r="C3">
        <v>0.01</v>
      </c>
      <c r="D3">
        <f t="shared" ref="D3:D34" si="0">_xlfn.BETA.DIST(C3,$B$4,$B$5,FALSE,0,1)</f>
        <v>1</v>
      </c>
      <c r="E3">
        <f t="shared" ref="E3:E34" si="1">_xlfn.BINOM.DIST($B$11,$B$10,C3,FALSE)</f>
        <v>1.5855761467551653E-2</v>
      </c>
      <c r="F3">
        <f t="shared" ref="F3:F34" si="2">_xlfn.BETA.DIST(C3,$B$4+$B$11,$B$5+$B$10-$B$11,FALSE,0,1)</f>
        <v>0.33297099081858472</v>
      </c>
      <c r="H3">
        <v>0</v>
      </c>
      <c r="I3">
        <v>20</v>
      </c>
      <c r="J3">
        <f>1-_xlfn.BETA.DIST(C3,116.5,1075,TRUE,0,1)</f>
        <v>1</v>
      </c>
    </row>
    <row r="4" spans="1:10" x14ac:dyDescent="0.25">
      <c r="A4" s="1" t="s">
        <v>20</v>
      </c>
      <c r="B4" s="2">
        <v>1</v>
      </c>
      <c r="C4">
        <v>0.02</v>
      </c>
      <c r="D4">
        <f t="shared" si="0"/>
        <v>1</v>
      </c>
      <c r="E4">
        <f t="shared" si="1"/>
        <v>5.2830285145134527E-2</v>
      </c>
      <c r="F4">
        <f t="shared" si="2"/>
        <v>1.1094359880478253</v>
      </c>
      <c r="H4">
        <v>0</v>
      </c>
      <c r="I4">
        <v>20</v>
      </c>
      <c r="J4">
        <f t="shared" ref="J4:J35" si="3">1-_xlfn.BETA.DIST(C4,7.5,34,TRUE,0,1)</f>
        <v>0.99999569018778334</v>
      </c>
    </row>
    <row r="5" spans="1:10" x14ac:dyDescent="0.25">
      <c r="A5" s="1" t="s">
        <v>19</v>
      </c>
      <c r="B5" s="2">
        <v>1</v>
      </c>
      <c r="C5">
        <v>0.03</v>
      </c>
      <c r="D5">
        <f t="shared" si="0"/>
        <v>1</v>
      </c>
      <c r="E5">
        <f t="shared" si="1"/>
        <v>9.882966589486003E-2</v>
      </c>
      <c r="F5">
        <f t="shared" si="2"/>
        <v>2.0754229837920604</v>
      </c>
      <c r="H5">
        <v>0</v>
      </c>
      <c r="I5">
        <v>20</v>
      </c>
      <c r="J5">
        <f t="shared" si="3"/>
        <v>0.9999328176564013</v>
      </c>
    </row>
    <row r="6" spans="1:10" x14ac:dyDescent="0.25">
      <c r="A6" s="1" t="s">
        <v>18</v>
      </c>
      <c r="B6" s="2">
        <f>B4/(B4+B5)</f>
        <v>0.5</v>
      </c>
      <c r="C6">
        <v>0.04</v>
      </c>
      <c r="D6">
        <f t="shared" si="0"/>
        <v>1</v>
      </c>
      <c r="E6">
        <f t="shared" si="1"/>
        <v>0.14579941395327684</v>
      </c>
      <c r="F6">
        <f t="shared" si="2"/>
        <v>3.0617876930188137</v>
      </c>
      <c r="H6">
        <v>0</v>
      </c>
      <c r="I6">
        <v>20</v>
      </c>
      <c r="J6">
        <f t="shared" si="3"/>
        <v>0.99956758279892133</v>
      </c>
    </row>
    <row r="7" spans="1:10" x14ac:dyDescent="0.25">
      <c r="A7" s="3" t="s">
        <v>17</v>
      </c>
      <c r="B7" s="2">
        <f>1-_xlfn.BETA.DIST(0.25,$B$4,$B$5,TRUE,0,1)</f>
        <v>0.75</v>
      </c>
      <c r="C7">
        <v>0.05</v>
      </c>
      <c r="D7">
        <f t="shared" si="0"/>
        <v>1</v>
      </c>
      <c r="E7">
        <f t="shared" si="1"/>
        <v>0.18867680126765382</v>
      </c>
      <c r="F7">
        <f t="shared" si="2"/>
        <v>3.9622128266207306</v>
      </c>
      <c r="H7">
        <v>0</v>
      </c>
      <c r="I7">
        <v>20</v>
      </c>
      <c r="J7">
        <f t="shared" si="3"/>
        <v>0.99828652737445434</v>
      </c>
    </row>
    <row r="8" spans="1:10" x14ac:dyDescent="0.25">
      <c r="A8" s="3" t="s">
        <v>16</v>
      </c>
      <c r="B8" s="2">
        <f>1-_xlfn.BETA.DIST(0.5,$B$4,$B$5,TRUE,0,1)</f>
        <v>0.5</v>
      </c>
      <c r="C8">
        <v>0.06</v>
      </c>
      <c r="D8">
        <f t="shared" si="0"/>
        <v>1</v>
      </c>
      <c r="E8">
        <f t="shared" si="1"/>
        <v>0.22457296167261195</v>
      </c>
      <c r="F8">
        <f t="shared" si="2"/>
        <v>4.7160321951248507</v>
      </c>
      <c r="H8">
        <v>0</v>
      </c>
      <c r="I8">
        <v>20</v>
      </c>
      <c r="J8">
        <f t="shared" si="3"/>
        <v>0.99500563321181057</v>
      </c>
    </row>
    <row r="9" spans="1:10" x14ac:dyDescent="0.25">
      <c r="A9" s="3" t="s">
        <v>15</v>
      </c>
      <c r="B9" s="2">
        <f>1-_xlfn.BETA.DIST(0.8,$B$4,$B$5,TRUE,0,1)</f>
        <v>0.19999999999999996</v>
      </c>
      <c r="C9">
        <v>7.0000000000000007E-2</v>
      </c>
      <c r="D9">
        <f t="shared" si="0"/>
        <v>1</v>
      </c>
      <c r="E9">
        <f t="shared" si="1"/>
        <v>0.25214058432173997</v>
      </c>
      <c r="F9">
        <f t="shared" si="2"/>
        <v>5.2949522707565402</v>
      </c>
      <c r="H9">
        <v>0</v>
      </c>
      <c r="I9">
        <v>20</v>
      </c>
      <c r="J9">
        <f t="shared" si="3"/>
        <v>0.98822449115637478</v>
      </c>
    </row>
    <row r="10" spans="1:10" x14ac:dyDescent="0.25">
      <c r="A10" s="5" t="s">
        <v>14</v>
      </c>
      <c r="B10" s="8">
        <v>20</v>
      </c>
      <c r="C10">
        <v>0.08</v>
      </c>
      <c r="D10">
        <f t="shared" si="0"/>
        <v>1</v>
      </c>
      <c r="E10">
        <f t="shared" si="1"/>
        <v>0.27109060522443362</v>
      </c>
      <c r="F10">
        <f t="shared" si="2"/>
        <v>5.6929027097131062</v>
      </c>
      <c r="H10">
        <v>0</v>
      </c>
      <c r="I10">
        <v>19</v>
      </c>
      <c r="J10">
        <f t="shared" si="3"/>
        <v>0.97622947446421293</v>
      </c>
    </row>
    <row r="11" spans="1:10" x14ac:dyDescent="0.25">
      <c r="A11" s="3" t="s">
        <v>13</v>
      </c>
      <c r="B11" s="8">
        <v>2</v>
      </c>
      <c r="C11">
        <v>0.09</v>
      </c>
      <c r="D11">
        <f t="shared" si="0"/>
        <v>1</v>
      </c>
      <c r="E11">
        <f t="shared" si="1"/>
        <v>0.28182770339840668</v>
      </c>
      <c r="F11">
        <f t="shared" si="2"/>
        <v>5.9183817713665405</v>
      </c>
      <c r="H11">
        <v>0</v>
      </c>
      <c r="I11">
        <v>19</v>
      </c>
      <c r="J11">
        <f t="shared" si="3"/>
        <v>0.95738153284054672</v>
      </c>
    </row>
    <row r="12" spans="1:10" x14ac:dyDescent="0.25">
      <c r="A12" s="3" t="s">
        <v>12</v>
      </c>
      <c r="B12" s="2">
        <f>B10-B11</f>
        <v>18</v>
      </c>
      <c r="C12">
        <v>0.1</v>
      </c>
      <c r="D12">
        <f t="shared" si="0"/>
        <v>1</v>
      </c>
      <c r="E12">
        <f t="shared" si="1"/>
        <v>0.28517980706429835</v>
      </c>
      <c r="F12">
        <f t="shared" si="2"/>
        <v>5.9887759483502645</v>
      </c>
      <c r="H12">
        <v>0</v>
      </c>
      <c r="I12">
        <v>19</v>
      </c>
      <c r="J12">
        <f t="shared" si="3"/>
        <v>0.93040590344189278</v>
      </c>
    </row>
    <row r="13" spans="1:10" x14ac:dyDescent="0.25">
      <c r="A13" s="3" t="s">
        <v>11</v>
      </c>
      <c r="B13" s="2">
        <f>B4+B11</f>
        <v>3</v>
      </c>
      <c r="C13">
        <v>0.11</v>
      </c>
      <c r="D13">
        <f t="shared" si="0"/>
        <v>1</v>
      </c>
      <c r="E13">
        <f t="shared" si="1"/>
        <v>0.28220135251371858</v>
      </c>
      <c r="F13">
        <f t="shared" si="2"/>
        <v>5.92622840278809</v>
      </c>
      <c r="H13">
        <v>0</v>
      </c>
      <c r="I13">
        <v>19</v>
      </c>
      <c r="J13">
        <f t="shared" si="3"/>
        <v>0.89461458756819057</v>
      </c>
    </row>
    <row r="14" spans="1:10" x14ac:dyDescent="0.25">
      <c r="A14" s="3" t="s">
        <v>10</v>
      </c>
      <c r="B14" s="2">
        <f>B5+B12</f>
        <v>19</v>
      </c>
      <c r="C14">
        <v>0.12</v>
      </c>
      <c r="D14">
        <f t="shared" si="0"/>
        <v>1</v>
      </c>
      <c r="E14">
        <f t="shared" si="1"/>
        <v>0.27403383702748796</v>
      </c>
      <c r="F14">
        <f t="shared" si="2"/>
        <v>5.7547105775772476</v>
      </c>
      <c r="H14">
        <v>0</v>
      </c>
      <c r="I14">
        <v>18</v>
      </c>
      <c r="J14">
        <f t="shared" si="3"/>
        <v>0.85002201100413788</v>
      </c>
    </row>
    <row r="15" spans="1:10" x14ac:dyDescent="0.25">
      <c r="A15" s="9" t="s">
        <v>9</v>
      </c>
      <c r="B15" s="1">
        <f>B13/(B13+B14)</f>
        <v>0.13636363636363635</v>
      </c>
      <c r="C15">
        <v>0.13</v>
      </c>
      <c r="D15">
        <f t="shared" si="0"/>
        <v>1</v>
      </c>
      <c r="E15">
        <f t="shared" si="1"/>
        <v>0.2618103749758206</v>
      </c>
      <c r="F15">
        <f t="shared" si="2"/>
        <v>5.4980178744922323</v>
      </c>
      <c r="H15">
        <v>0</v>
      </c>
      <c r="I15">
        <v>18</v>
      </c>
      <c r="J15">
        <f t="shared" si="3"/>
        <v>0.79734582609701232</v>
      </c>
    </row>
    <row r="16" spans="1:10" x14ac:dyDescent="0.25">
      <c r="A16" s="3" t="s">
        <v>8</v>
      </c>
      <c r="B16">
        <f>B11/B10</f>
        <v>0.1</v>
      </c>
      <c r="C16">
        <v>0.14000000000000001</v>
      </c>
      <c r="D16">
        <f t="shared" si="0"/>
        <v>1</v>
      </c>
      <c r="E16">
        <f t="shared" si="1"/>
        <v>0.24659359648388396</v>
      </c>
      <c r="F16">
        <f t="shared" si="2"/>
        <v>5.1784655261615633</v>
      </c>
      <c r="H16">
        <v>0</v>
      </c>
      <c r="I16">
        <v>17</v>
      </c>
      <c r="J16">
        <f t="shared" si="3"/>
        <v>0.73790954655013352</v>
      </c>
    </row>
    <row r="17" spans="1:10" x14ac:dyDescent="0.25">
      <c r="A17" s="3" t="s">
        <v>7</v>
      </c>
      <c r="B17" s="2">
        <f>1-_xlfn.BETA.DIST(0.07,$B$13,$B$14,TRUE,0,1)</f>
        <v>0.82134727635882931</v>
      </c>
      <c r="C17">
        <v>0.15</v>
      </c>
      <c r="D17">
        <f t="shared" si="0"/>
        <v>1</v>
      </c>
      <c r="E17">
        <f t="shared" si="1"/>
        <v>0.22933840191875277</v>
      </c>
      <c r="F17">
        <f t="shared" si="2"/>
        <v>4.8161064402938072</v>
      </c>
      <c r="H17">
        <v>1</v>
      </c>
      <c r="I17">
        <v>20</v>
      </c>
      <c r="J17">
        <f t="shared" si="3"/>
        <v>0.67347812329402212</v>
      </c>
    </row>
    <row r="18" spans="1:10" x14ac:dyDescent="0.25">
      <c r="A18" s="3" t="s">
        <v>6</v>
      </c>
      <c r="B18" s="2">
        <f>1-_xlfn.BETA.DIST(0.08,$B$13,$B$14,TRUE,0,1)</f>
        <v>0.76625899755674776</v>
      </c>
      <c r="C18">
        <v>0.16</v>
      </c>
      <c r="D18">
        <f t="shared" si="0"/>
        <v>1</v>
      </c>
      <c r="E18">
        <f t="shared" si="1"/>
        <v>0.21087287316214048</v>
      </c>
      <c r="F18">
        <f t="shared" si="2"/>
        <v>4.42833033640495</v>
      </c>
      <c r="H18">
        <v>1</v>
      </c>
      <c r="I18">
        <v>20</v>
      </c>
      <c r="J18">
        <f t="shared" si="3"/>
        <v>0.60606197490532987</v>
      </c>
    </row>
    <row r="19" spans="1:10" x14ac:dyDescent="0.25">
      <c r="A19" s="3" t="s">
        <v>5</v>
      </c>
      <c r="B19" s="2">
        <f>1-_xlfn.BETA.DIST(0.1,$B$13,$B$14,TRUE,0,1)</f>
        <v>0.64840882448303616</v>
      </c>
      <c r="C19">
        <v>0.17</v>
      </c>
      <c r="D19">
        <f t="shared" si="0"/>
        <v>1</v>
      </c>
      <c r="E19">
        <f t="shared" si="1"/>
        <v>0.19189210478585694</v>
      </c>
      <c r="F19">
        <f t="shared" si="2"/>
        <v>4.0297342005029959</v>
      </c>
      <c r="H19">
        <v>1</v>
      </c>
      <c r="I19">
        <v>20</v>
      </c>
      <c r="J19">
        <f t="shared" si="3"/>
        <v>0.53772177252836406</v>
      </c>
    </row>
    <row r="20" spans="1:10" x14ac:dyDescent="0.25">
      <c r="A20" s="3" t="s">
        <v>4</v>
      </c>
      <c r="B20" s="2">
        <f>1-_xlfn.BETA.DIST(0.15,$B$13,$B$14,TRUE,0,1)</f>
        <v>0.37049551771962252</v>
      </c>
      <c r="C20">
        <v>0.18</v>
      </c>
      <c r="D20">
        <f t="shared" si="0"/>
        <v>1</v>
      </c>
      <c r="E20">
        <f t="shared" si="1"/>
        <v>0.17296090701132621</v>
      </c>
      <c r="F20">
        <f t="shared" si="2"/>
        <v>3.6321790472378508</v>
      </c>
      <c r="H20">
        <v>1</v>
      </c>
      <c r="I20">
        <v>20</v>
      </c>
      <c r="J20">
        <f t="shared" si="3"/>
        <v>0.47039852100143797</v>
      </c>
    </row>
    <row r="21" spans="1:10" x14ac:dyDescent="0.25">
      <c r="A21" s="3" t="s">
        <v>3</v>
      </c>
      <c r="B21" s="2">
        <f>1-_xlfn.BETA.DIST(0.25,$B$13,$B$14,TRUE,0,1)</f>
        <v>7.4523480564948841E-2</v>
      </c>
      <c r="C21">
        <v>0.19</v>
      </c>
      <c r="D21">
        <f t="shared" si="0"/>
        <v>1</v>
      </c>
      <c r="E21">
        <f t="shared" si="1"/>
        <v>0.15452229247873792</v>
      </c>
      <c r="F21">
        <f t="shared" si="2"/>
        <v>3.2449681420534966</v>
      </c>
      <c r="H21">
        <v>1</v>
      </c>
      <c r="I21">
        <v>19</v>
      </c>
      <c r="J21">
        <f t="shared" si="3"/>
        <v>0.4057840080363504</v>
      </c>
    </row>
    <row r="22" spans="1:10" x14ac:dyDescent="0.25">
      <c r="A22" s="3" t="s">
        <v>2</v>
      </c>
      <c r="B22" s="2">
        <f>1-_xlfn.BETA.DIST(0.5,$B$13,$B$14,TRUE,0,1)</f>
        <v>1.10626220703125E-4</v>
      </c>
      <c r="C22">
        <v>0.2</v>
      </c>
      <c r="D22">
        <f t="shared" si="0"/>
        <v>1</v>
      </c>
      <c r="E22">
        <f t="shared" si="1"/>
        <v>0.1369094286720631</v>
      </c>
      <c r="F22">
        <f t="shared" si="2"/>
        <v>2.875098002113325</v>
      </c>
      <c r="H22">
        <v>1</v>
      </c>
      <c r="I22">
        <v>19</v>
      </c>
      <c r="J22">
        <f t="shared" si="3"/>
        <v>0.34523764085188979</v>
      </c>
    </row>
    <row r="23" spans="1:10" x14ac:dyDescent="0.25">
      <c r="A23" s="3" t="s">
        <v>1</v>
      </c>
      <c r="B23" s="2">
        <f>1-_xlfn.BETA.DIST(0.8,$B$13,$B$14,TRUE,0,1)</f>
        <v>7.2246653104457437E-12</v>
      </c>
      <c r="C23">
        <v>0.21</v>
      </c>
      <c r="D23">
        <f t="shared" si="0"/>
        <v>1</v>
      </c>
      <c r="E23">
        <f t="shared" si="1"/>
        <v>0.1203593499942273</v>
      </c>
      <c r="F23">
        <f t="shared" si="2"/>
        <v>2.5275463498787731</v>
      </c>
      <c r="H23">
        <v>1</v>
      </c>
      <c r="I23">
        <v>18</v>
      </c>
      <c r="J23">
        <f t="shared" si="3"/>
        <v>0.28974835647474462</v>
      </c>
    </row>
    <row r="24" spans="1:10" x14ac:dyDescent="0.25">
      <c r="A24" s="5" t="s">
        <v>0</v>
      </c>
      <c r="B24" s="4"/>
      <c r="C24">
        <v>0.22</v>
      </c>
      <c r="D24">
        <f t="shared" si="0"/>
        <v>1</v>
      </c>
      <c r="E24">
        <f t="shared" si="1"/>
        <v>0.10502720570093421</v>
      </c>
      <c r="F24">
        <f t="shared" si="2"/>
        <v>2.2055713197196183</v>
      </c>
      <c r="H24">
        <v>1</v>
      </c>
      <c r="I24">
        <v>18</v>
      </c>
      <c r="J24">
        <f t="shared" si="3"/>
        <v>0.23993523897972668</v>
      </c>
    </row>
    <row r="25" spans="1:10" x14ac:dyDescent="0.25">
      <c r="A25" s="3">
        <v>2.5000000000000001E-2</v>
      </c>
      <c r="B25" s="2">
        <f>_xlfn.BETA.INV(A25,$B$13,$B$14,0,1)</f>
        <v>3.048896762151555E-2</v>
      </c>
      <c r="C25">
        <v>0.23</v>
      </c>
      <c r="D25">
        <f t="shared" si="0"/>
        <v>1</v>
      </c>
      <c r="E25">
        <f t="shared" si="1"/>
        <v>9.1000195658268779E-2</v>
      </c>
      <c r="F25">
        <f t="shared" si="2"/>
        <v>1.9110041088236445</v>
      </c>
      <c r="H25">
        <v>2</v>
      </c>
      <c r="I25">
        <v>25</v>
      </c>
      <c r="J25">
        <f t="shared" si="3"/>
        <v>0.19607770986814743</v>
      </c>
    </row>
    <row r="26" spans="1:10" x14ac:dyDescent="0.25">
      <c r="A26" s="3">
        <v>0.97499999999999998</v>
      </c>
      <c r="B26" s="2">
        <f>_xlfn.BETA.INV(A26,$B$13,$B$14,0,1)</f>
        <v>0.3037744069139241</v>
      </c>
      <c r="C26">
        <v>0.24</v>
      </c>
      <c r="D26">
        <f t="shared" si="0"/>
        <v>1</v>
      </c>
      <c r="E26">
        <f t="shared" si="1"/>
        <v>7.8310634976687832E-2</v>
      </c>
      <c r="F26">
        <f t="shared" si="2"/>
        <v>1.6445233345104446</v>
      </c>
      <c r="H26">
        <v>2</v>
      </c>
      <c r="I26">
        <v>24</v>
      </c>
      <c r="J26">
        <f t="shared" si="3"/>
        <v>0.15816533402008637</v>
      </c>
    </row>
    <row r="27" spans="1:10" x14ac:dyDescent="0.25">
      <c r="A27" s="3"/>
      <c r="B27" s="2">
        <f>(B26+B25)/2</f>
        <v>0.16713168726771982</v>
      </c>
      <c r="C27">
        <v>0.25</v>
      </c>
      <c r="D27">
        <f t="shared" si="0"/>
        <v>1</v>
      </c>
      <c r="E27">
        <f t="shared" si="1"/>
        <v>6.6947807599717662E-2</v>
      </c>
      <c r="F27">
        <f t="shared" si="2"/>
        <v>1.4059039595940708</v>
      </c>
      <c r="H27">
        <v>2</v>
      </c>
      <c r="I27">
        <v>23</v>
      </c>
      <c r="J27">
        <f t="shared" si="3"/>
        <v>0.12595789534506474</v>
      </c>
    </row>
    <row r="28" spans="1:10" x14ac:dyDescent="0.25">
      <c r="A28" s="1"/>
      <c r="B28" s="1">
        <f>B11/B10</f>
        <v>0.1</v>
      </c>
      <c r="C28">
        <v>0.26</v>
      </c>
      <c r="D28">
        <f t="shared" si="0"/>
        <v>1</v>
      </c>
      <c r="E28">
        <f t="shared" si="1"/>
        <v>5.6868431761997844E-2</v>
      </c>
      <c r="F28">
        <f t="shared" si="2"/>
        <v>1.1942370670019549</v>
      </c>
      <c r="H28">
        <v>2</v>
      </c>
      <c r="I28">
        <v>20</v>
      </c>
      <c r="J28">
        <f t="shared" si="3"/>
        <v>9.9047907845114525E-2</v>
      </c>
    </row>
    <row r="29" spans="1:10" x14ac:dyDescent="0.25">
      <c r="C29">
        <v>0.27</v>
      </c>
      <c r="D29">
        <f t="shared" si="0"/>
        <v>1</v>
      </c>
      <c r="E29">
        <f t="shared" si="1"/>
        <v>4.8005678407176677E-2</v>
      </c>
      <c r="F29">
        <f t="shared" si="2"/>
        <v>1.0081192465507103</v>
      </c>
      <c r="H29">
        <v>2</v>
      </c>
      <c r="I29">
        <v>20</v>
      </c>
      <c r="J29">
        <f t="shared" si="3"/>
        <v>7.6919664466660431E-2</v>
      </c>
    </row>
    <row r="30" spans="1:10" x14ac:dyDescent="0.25">
      <c r="C30">
        <v>0.28000000000000003</v>
      </c>
      <c r="D30">
        <f t="shared" si="0"/>
        <v>1</v>
      </c>
      <c r="E30">
        <f t="shared" si="1"/>
        <v>4.0276766699897472E-2</v>
      </c>
      <c r="F30">
        <f t="shared" si="2"/>
        <v>0.84581210069784696</v>
      </c>
      <c r="H30">
        <v>2</v>
      </c>
      <c r="I30">
        <v>20</v>
      </c>
      <c r="J30">
        <f t="shared" si="3"/>
        <v>5.9000918972082372E-2</v>
      </c>
    </row>
    <row r="31" spans="1:10" x14ac:dyDescent="0.25">
      <c r="C31">
        <v>0.28999999999999998</v>
      </c>
      <c r="D31">
        <f t="shared" si="0"/>
        <v>1</v>
      </c>
      <c r="E31">
        <f t="shared" si="1"/>
        <v>3.3589216504693237E-2</v>
      </c>
      <c r="F31">
        <f t="shared" si="2"/>
        <v>0.705373546598558</v>
      </c>
      <c r="H31">
        <v>2</v>
      </c>
      <c r="I31">
        <v>20</v>
      </c>
      <c r="J31">
        <f t="shared" si="3"/>
        <v>4.4705094639503562E-2</v>
      </c>
    </row>
    <row r="32" spans="1:10" x14ac:dyDescent="0.25">
      <c r="A32" s="7" t="s">
        <v>29</v>
      </c>
      <c r="C32">
        <v>0.3</v>
      </c>
      <c r="D32">
        <f t="shared" si="0"/>
        <v>1</v>
      </c>
      <c r="E32">
        <f t="shared" si="1"/>
        <v>2.7845872524268706E-2</v>
      </c>
      <c r="F32">
        <f t="shared" si="2"/>
        <v>0.58476332300964284</v>
      </c>
      <c r="H32">
        <v>2</v>
      </c>
      <c r="I32">
        <v>20</v>
      </c>
      <c r="J32">
        <f t="shared" si="3"/>
        <v>3.346337674979627E-2</v>
      </c>
    </row>
    <row r="33" spans="1:10" x14ac:dyDescent="0.25">
      <c r="A33" s="8">
        <v>26900761</v>
      </c>
      <c r="C33">
        <v>0.31</v>
      </c>
      <c r="D33">
        <f t="shared" si="0"/>
        <v>1</v>
      </c>
      <c r="E33">
        <f t="shared" si="1"/>
        <v>2.2948833861987875E-2</v>
      </c>
      <c r="F33">
        <f t="shared" si="2"/>
        <v>0.48192551110174536</v>
      </c>
      <c r="H33">
        <v>2</v>
      </c>
      <c r="I33">
        <v>20</v>
      </c>
      <c r="J33">
        <f t="shared" si="3"/>
        <v>2.4747120907241626E-2</v>
      </c>
    </row>
    <row r="34" spans="1:10" x14ac:dyDescent="0.25">
      <c r="A34" s="8">
        <v>232071</v>
      </c>
      <c r="C34">
        <v>0.32</v>
      </c>
      <c r="D34">
        <f t="shared" si="0"/>
        <v>1</v>
      </c>
      <c r="E34">
        <f t="shared" si="1"/>
        <v>1.8802430250972307E-2</v>
      </c>
      <c r="F34">
        <f t="shared" si="2"/>
        <v>0.39485103527041848</v>
      </c>
      <c r="H34">
        <v>1</v>
      </c>
      <c r="I34">
        <v>10</v>
      </c>
      <c r="J34">
        <f t="shared" si="3"/>
        <v>1.8081707182353135E-2</v>
      </c>
    </row>
    <row r="35" spans="1:10" x14ac:dyDescent="0.25">
      <c r="C35">
        <v>0.33</v>
      </c>
      <c r="D35">
        <f t="shared" ref="D35:D66" si="4">_xlfn.BETA.DIST(C35,$B$4,$B$5,FALSE,0,1)</f>
        <v>1</v>
      </c>
      <c r="E35">
        <f t="shared" ref="E35:E66" si="5">_xlfn.BINOM.DIST($B$11,$B$10,C35,FALSE)</f>
        <v>1.5315385377210613E-2</v>
      </c>
      <c r="F35">
        <f t="shared" ref="F35:F66" si="6">_xlfn.BETA.DIST(C35,$B$4+$B$11,$B$5+$B$10-$B$11,FALSE,0,1)</f>
        <v>0.32162309292142288</v>
      </c>
      <c r="H35">
        <v>5</v>
      </c>
      <c r="I35">
        <v>49</v>
      </c>
      <c r="J35">
        <f t="shared" si="3"/>
        <v>1.3053341301598964E-2</v>
      </c>
    </row>
    <row r="36" spans="1:10" x14ac:dyDescent="0.25">
      <c r="C36">
        <v>0.34</v>
      </c>
      <c r="D36">
        <f t="shared" si="4"/>
        <v>1</v>
      </c>
      <c r="E36">
        <f t="shared" si="5"/>
        <v>1.240230121302964E-2</v>
      </c>
      <c r="F36">
        <f t="shared" si="6"/>
        <v>0.26044832547362246</v>
      </c>
      <c r="H36">
        <v>2</v>
      </c>
      <c r="I36">
        <v>19</v>
      </c>
      <c r="J36">
        <f t="shared" ref="J36:J67" si="7">1-_xlfn.BETA.DIST(C36,7.5,34,TRUE,0,1)</f>
        <v>9.3104184051846506E-3</v>
      </c>
    </row>
    <row r="37" spans="1:10" x14ac:dyDescent="0.25">
      <c r="C37">
        <v>0.35</v>
      </c>
      <c r="D37">
        <f t="shared" si="4"/>
        <v>1</v>
      </c>
      <c r="E37">
        <f t="shared" si="5"/>
        <v>9.9845870849869164E-3</v>
      </c>
      <c r="F37">
        <f t="shared" si="6"/>
        <v>0.20967632878472525</v>
      </c>
      <c r="H37">
        <v>5</v>
      </c>
      <c r="I37">
        <v>46</v>
      </c>
      <c r="J37">
        <f t="shared" si="7"/>
        <v>6.5609961937855843E-3</v>
      </c>
    </row>
    <row r="38" spans="1:10" x14ac:dyDescent="0.25">
      <c r="C38">
        <v>0.36</v>
      </c>
      <c r="D38">
        <f t="shared" si="4"/>
        <v>1</v>
      </c>
      <c r="E38">
        <f t="shared" si="5"/>
        <v>7.9909448652851107E-3</v>
      </c>
      <c r="F38">
        <f t="shared" si="6"/>
        <v>0.16780984217098732</v>
      </c>
      <c r="H38">
        <v>3</v>
      </c>
      <c r="I38">
        <v>27</v>
      </c>
      <c r="J38">
        <f t="shared" si="7"/>
        <v>4.5677406462780734E-3</v>
      </c>
    </row>
    <row r="39" spans="1:10" x14ac:dyDescent="0.25">
      <c r="C39">
        <v>0.37</v>
      </c>
      <c r="D39">
        <f t="shared" si="4"/>
        <v>1</v>
      </c>
      <c r="E39">
        <f t="shared" si="5"/>
        <v>6.3575083499631197E-3</v>
      </c>
      <c r="F39">
        <f t="shared" si="6"/>
        <v>0.1335076753492255</v>
      </c>
      <c r="H39">
        <v>2</v>
      </c>
      <c r="I39">
        <v>17</v>
      </c>
      <c r="J39">
        <f t="shared" si="7"/>
        <v>3.1414654558230559E-3</v>
      </c>
    </row>
    <row r="40" spans="1:10" x14ac:dyDescent="0.25">
      <c r="C40">
        <v>0.38</v>
      </c>
      <c r="D40">
        <f t="shared" si="4"/>
        <v>1</v>
      </c>
      <c r="E40">
        <f t="shared" si="5"/>
        <v>5.0277214108500161E-3</v>
      </c>
      <c r="F40">
        <f t="shared" si="6"/>
        <v>0.10558214962785034</v>
      </c>
      <c r="H40">
        <v>7</v>
      </c>
      <c r="I40">
        <v>49</v>
      </c>
      <c r="J40">
        <f t="shared" si="7"/>
        <v>2.1341287486551508E-3</v>
      </c>
    </row>
    <row r="41" spans="1:10" x14ac:dyDescent="0.25">
      <c r="C41">
        <v>0.39</v>
      </c>
      <c r="D41">
        <f t="shared" si="4"/>
        <v>1</v>
      </c>
      <c r="E41">
        <f t="shared" si="5"/>
        <v>3.9520264740389981E-3</v>
      </c>
      <c r="F41">
        <f t="shared" si="6"/>
        <v>8.2992555954818956E-2</v>
      </c>
      <c r="H41">
        <v>7</v>
      </c>
      <c r="I41">
        <v>47</v>
      </c>
      <c r="J41">
        <f t="shared" si="7"/>
        <v>1.4319068993875472E-3</v>
      </c>
    </row>
    <row r="42" spans="1:10" x14ac:dyDescent="0.25">
      <c r="C42">
        <v>0.4</v>
      </c>
      <c r="D42">
        <f t="shared" si="4"/>
        <v>1</v>
      </c>
      <c r="E42">
        <f t="shared" si="5"/>
        <v>3.0874226827198462E-3</v>
      </c>
      <c r="F42">
        <f t="shared" si="6"/>
        <v>6.4835876337116766E-2</v>
      </c>
      <c r="H42">
        <v>3</v>
      </c>
      <c r="I42">
        <v>20</v>
      </c>
      <c r="J42">
        <f t="shared" si="7"/>
        <v>9.4875294653484765E-4</v>
      </c>
    </row>
    <row r="43" spans="1:10" x14ac:dyDescent="0.25">
      <c r="C43">
        <v>0.41</v>
      </c>
      <c r="D43">
        <f t="shared" si="4"/>
        <v>1</v>
      </c>
      <c r="E43">
        <f t="shared" si="5"/>
        <v>2.3969419924392585E-3</v>
      </c>
      <c r="F43">
        <f t="shared" si="6"/>
        <v>5.0335781841224433E-2</v>
      </c>
      <c r="H43">
        <v>3</v>
      </c>
      <c r="I43">
        <v>20</v>
      </c>
      <c r="J43">
        <f t="shared" si="7"/>
        <v>6.2067447788416441E-4</v>
      </c>
    </row>
    <row r="44" spans="1:10" x14ac:dyDescent="0.25">
      <c r="C44">
        <v>0.42</v>
      </c>
      <c r="D44">
        <f t="shared" si="4"/>
        <v>1</v>
      </c>
      <c r="E44">
        <f t="shared" si="5"/>
        <v>1.8490815526425368E-3</v>
      </c>
      <c r="F44">
        <f t="shared" si="6"/>
        <v>3.883071260549327E-2</v>
      </c>
      <c r="H44">
        <v>2</v>
      </c>
      <c r="I44">
        <v>13</v>
      </c>
      <c r="J44">
        <f t="shared" si="7"/>
        <v>4.0083431576920514E-4</v>
      </c>
    </row>
    <row r="45" spans="1:10" x14ac:dyDescent="0.25">
      <c r="C45">
        <v>0.43</v>
      </c>
      <c r="D45">
        <f t="shared" si="4"/>
        <v>1</v>
      </c>
      <c r="E45">
        <f t="shared" si="5"/>
        <v>1.4172220940093475E-3</v>
      </c>
      <c r="F45">
        <f t="shared" si="6"/>
        <v>2.9761663974196301E-2</v>
      </c>
      <c r="H45">
        <v>9</v>
      </c>
      <c r="I45">
        <v>48</v>
      </c>
      <c r="J45">
        <f t="shared" si="7"/>
        <v>2.5548384231499632E-4</v>
      </c>
    </row>
    <row r="46" spans="1:10" x14ac:dyDescent="0.25">
      <c r="C46">
        <v>0.44</v>
      </c>
      <c r="D46">
        <f t="shared" si="4"/>
        <v>1</v>
      </c>
      <c r="E46">
        <f t="shared" si="5"/>
        <v>1.0790546486056144E-3</v>
      </c>
      <c r="F46">
        <f t="shared" si="6"/>
        <v>2.2660147620717903E-2</v>
      </c>
      <c r="H46">
        <v>10</v>
      </c>
      <c r="I46">
        <v>50</v>
      </c>
      <c r="J46">
        <f t="shared" si="7"/>
        <v>1.6067781429063288E-4</v>
      </c>
    </row>
    <row r="47" spans="1:10" x14ac:dyDescent="0.25">
      <c r="C47">
        <v>0.45</v>
      </c>
      <c r="D47">
        <f t="shared" si="4"/>
        <v>1</v>
      </c>
      <c r="E47">
        <f t="shared" si="5"/>
        <v>8.1603171782155333E-4</v>
      </c>
      <c r="F47">
        <f t="shared" si="6"/>
        <v>1.713666607425262E-2</v>
      </c>
      <c r="H47">
        <v>4</v>
      </c>
      <c r="I47">
        <v>20</v>
      </c>
      <c r="J47">
        <f t="shared" si="7"/>
        <v>9.9684462488203174E-5</v>
      </c>
    </row>
    <row r="48" spans="1:10" x14ac:dyDescent="0.25">
      <c r="C48">
        <v>0.46</v>
      </c>
      <c r="D48">
        <f t="shared" si="4"/>
        <v>1</v>
      </c>
      <c r="E48">
        <f t="shared" si="5"/>
        <v>6.1285388162700969E-4</v>
      </c>
      <c r="F48">
        <f t="shared" si="6"/>
        <v>1.2869931514167203E-2</v>
      </c>
      <c r="H48">
        <v>4</v>
      </c>
      <c r="I48">
        <v>20</v>
      </c>
      <c r="J48">
        <f t="shared" si="7"/>
        <v>6.0989009387446558E-5</v>
      </c>
    </row>
    <row r="49" spans="3:10" x14ac:dyDescent="0.25">
      <c r="C49">
        <v>0.47</v>
      </c>
      <c r="D49">
        <f t="shared" si="4"/>
        <v>1</v>
      </c>
      <c r="E49">
        <f t="shared" si="5"/>
        <v>4.569987052417906E-4</v>
      </c>
      <c r="F49">
        <f t="shared" si="6"/>
        <v>9.5969728100776027E-3</v>
      </c>
      <c r="H49">
        <v>4</v>
      </c>
      <c r="I49">
        <v>20</v>
      </c>
      <c r="J49">
        <f t="shared" si="7"/>
        <v>3.6786590391191254E-5</v>
      </c>
    </row>
    <row r="50" spans="3:10" x14ac:dyDescent="0.25">
      <c r="C50">
        <v>0.48</v>
      </c>
      <c r="D50">
        <f t="shared" si="4"/>
        <v>1</v>
      </c>
      <c r="E50">
        <f t="shared" si="5"/>
        <v>3.3829553137668881E-4</v>
      </c>
      <c r="F50">
        <f t="shared" si="6"/>
        <v>7.1042061589104647E-3</v>
      </c>
      <c r="H50">
        <v>4</v>
      </c>
      <c r="I50">
        <v>20</v>
      </c>
      <c r="J50">
        <f t="shared" si="7"/>
        <v>2.1867034474043479E-5</v>
      </c>
    </row>
    <row r="51" spans="3:10" x14ac:dyDescent="0.25">
      <c r="C51">
        <v>0.49</v>
      </c>
      <c r="D51">
        <f t="shared" si="4"/>
        <v>1</v>
      </c>
      <c r="E51">
        <f t="shared" si="5"/>
        <v>2.4854723193428737E-4</v>
      </c>
      <c r="F51">
        <f t="shared" si="6"/>
        <v>5.2194918706200358E-3</v>
      </c>
      <c r="H51">
        <v>4</v>
      </c>
      <c r="I51">
        <v>20</v>
      </c>
      <c r="J51">
        <f t="shared" si="7"/>
        <v>1.2805241543456525E-5</v>
      </c>
    </row>
    <row r="52" spans="3:10" x14ac:dyDescent="0.25">
      <c r="C52">
        <v>0.5</v>
      </c>
      <c r="D52">
        <f t="shared" si="4"/>
        <v>1</v>
      </c>
      <c r="E52">
        <f t="shared" si="5"/>
        <v>1.8119812011718755E-4</v>
      </c>
      <c r="F52">
        <f t="shared" si="6"/>
        <v>3.8051605224609384E-3</v>
      </c>
      <c r="H52">
        <v>4</v>
      </c>
      <c r="I52">
        <v>20</v>
      </c>
      <c r="J52">
        <f t="shared" si="7"/>
        <v>7.3842121947054196E-6</v>
      </c>
    </row>
    <row r="53" spans="3:10" x14ac:dyDescent="0.25">
      <c r="C53">
        <v>0.51</v>
      </c>
      <c r="D53">
        <f t="shared" si="4"/>
        <v>1</v>
      </c>
      <c r="E53">
        <f t="shared" si="5"/>
        <v>1.3104588667153862E-4</v>
      </c>
      <c r="F53">
        <f t="shared" si="6"/>
        <v>2.7519636201023111E-3</v>
      </c>
      <c r="J53">
        <f t="shared" si="7"/>
        <v>4.1912641612906754E-6</v>
      </c>
    </row>
    <row r="54" spans="3:10" x14ac:dyDescent="0.25">
      <c r="C54">
        <v>0.52</v>
      </c>
      <c r="D54">
        <f t="shared" si="4"/>
        <v>1</v>
      </c>
      <c r="E54">
        <f t="shared" si="5"/>
        <v>9.3994525749602567E-5</v>
      </c>
      <c r="F54">
        <f t="shared" si="6"/>
        <v>1.9738850407416543E-3</v>
      </c>
      <c r="J54">
        <f t="shared" si="7"/>
        <v>2.3404553672889961E-6</v>
      </c>
    </row>
    <row r="55" spans="3:10" x14ac:dyDescent="0.25">
      <c r="C55">
        <v>0.53</v>
      </c>
      <c r="D55">
        <f t="shared" si="4"/>
        <v>1</v>
      </c>
      <c r="E55">
        <f t="shared" si="5"/>
        <v>6.6844669907714532E-5</v>
      </c>
      <c r="F55">
        <f t="shared" si="6"/>
        <v>1.4037380680620051E-3</v>
      </c>
      <c r="J55">
        <f t="shared" si="7"/>
        <v>1.2851182548123674E-6</v>
      </c>
    </row>
    <row r="56" spans="3:10" x14ac:dyDescent="0.25">
      <c r="C56">
        <v>0.54</v>
      </c>
      <c r="D56">
        <f t="shared" si="4"/>
        <v>1</v>
      </c>
      <c r="E56">
        <f t="shared" si="5"/>
        <v>4.7117483904030747E-5</v>
      </c>
      <c r="F56">
        <f t="shared" si="6"/>
        <v>9.8946716198464592E-4</v>
      </c>
      <c r="J56">
        <f t="shared" si="7"/>
        <v>6.9347032249922336E-7</v>
      </c>
    </row>
    <row r="57" spans="3:10" x14ac:dyDescent="0.25">
      <c r="C57">
        <v>0.55000000000000004</v>
      </c>
      <c r="D57">
        <f t="shared" si="4"/>
        <v>1</v>
      </c>
      <c r="E57">
        <f t="shared" si="5"/>
        <v>3.2908207564144241E-5</v>
      </c>
      <c r="F57">
        <f t="shared" si="6"/>
        <v>6.9107235884702906E-4</v>
      </c>
      <c r="J57">
        <f t="shared" si="7"/>
        <v>3.6752740939505202E-7</v>
      </c>
    </row>
    <row r="58" spans="3:10" x14ac:dyDescent="0.25">
      <c r="C58">
        <v>0.56000000000000005</v>
      </c>
      <c r="D58">
        <f t="shared" si="4"/>
        <v>1</v>
      </c>
      <c r="E58">
        <f t="shared" si="5"/>
        <v>2.2765533471589589E-5</v>
      </c>
      <c r="F58">
        <f t="shared" si="6"/>
        <v>4.7807620290338135E-4</v>
      </c>
      <c r="J58">
        <f t="shared" si="7"/>
        <v>1.9118000360585086E-7</v>
      </c>
    </row>
    <row r="59" spans="3:10" x14ac:dyDescent="0.25">
      <c r="C59">
        <v>0.56999999999999995</v>
      </c>
      <c r="D59">
        <f t="shared" si="4"/>
        <v>1</v>
      </c>
      <c r="E59">
        <f t="shared" si="5"/>
        <v>1.5593209460825649E-5</v>
      </c>
      <c r="F59">
        <f t="shared" si="6"/>
        <v>3.2745739867733867E-4</v>
      </c>
      <c r="J59">
        <f t="shared" si="7"/>
        <v>9.753869800732673E-8</v>
      </c>
    </row>
    <row r="60" spans="3:10" x14ac:dyDescent="0.25">
      <c r="C60">
        <v>0.57999999999999996</v>
      </c>
      <c r="D60">
        <f t="shared" si="4"/>
        <v>1</v>
      </c>
      <c r="E60">
        <f t="shared" si="5"/>
        <v>1.0570531268677732E-5</v>
      </c>
      <c r="F60">
        <f t="shared" si="6"/>
        <v>2.2198115664223239E-4</v>
      </c>
      <c r="J60">
        <f t="shared" si="7"/>
        <v>4.8770721350344104E-8</v>
      </c>
    </row>
    <row r="61" spans="3:10" x14ac:dyDescent="0.25">
      <c r="C61">
        <v>0.59</v>
      </c>
      <c r="D61">
        <f t="shared" si="4"/>
        <v>1</v>
      </c>
      <c r="E61">
        <f t="shared" si="5"/>
        <v>7.0887073152615968E-6</v>
      </c>
      <c r="F61">
        <f t="shared" si="6"/>
        <v>1.4886285362049356E-4</v>
      </c>
      <c r="J61">
        <f t="shared" si="7"/>
        <v>2.3879653254788025E-8</v>
      </c>
    </row>
    <row r="62" spans="3:10" x14ac:dyDescent="0.25">
      <c r="C62">
        <v>0.6</v>
      </c>
      <c r="D62">
        <f t="shared" si="4"/>
        <v>1</v>
      </c>
      <c r="E62">
        <f t="shared" si="5"/>
        <v>4.7004122087423907E-6</v>
      </c>
      <c r="F62">
        <f t="shared" si="6"/>
        <v>9.8708656383590212E-5</v>
      </c>
      <c r="J62">
        <f t="shared" si="7"/>
        <v>1.1439123204226576E-8</v>
      </c>
    </row>
    <row r="63" spans="3:10" x14ac:dyDescent="0.25">
      <c r="C63">
        <v>0.61</v>
      </c>
      <c r="D63">
        <f t="shared" si="4"/>
        <v>1</v>
      </c>
      <c r="E63">
        <f t="shared" si="5"/>
        <v>3.0801807152391621E-6</v>
      </c>
      <c r="F63">
        <f t="shared" si="6"/>
        <v>6.4683795020022407E-5</v>
      </c>
      <c r="J63">
        <f t="shared" si="7"/>
        <v>5.355871857126715E-9</v>
      </c>
    </row>
    <row r="64" spans="3:10" x14ac:dyDescent="0.25">
      <c r="C64">
        <v>0.62</v>
      </c>
      <c r="D64">
        <f t="shared" si="4"/>
        <v>1</v>
      </c>
      <c r="E64">
        <f t="shared" si="5"/>
        <v>1.9936169574683735E-6</v>
      </c>
      <c r="F64">
        <f t="shared" si="6"/>
        <v>4.186595610683584E-5</v>
      </c>
      <c r="J64">
        <f t="shared" si="7"/>
        <v>2.4483952643095108E-9</v>
      </c>
    </row>
    <row r="65" spans="3:10" x14ac:dyDescent="0.25">
      <c r="C65">
        <v>0.63</v>
      </c>
      <c r="D65">
        <f t="shared" si="4"/>
        <v>1</v>
      </c>
      <c r="E65">
        <f t="shared" si="5"/>
        <v>1.2736958479083859E-6</v>
      </c>
      <c r="F65">
        <f t="shared" si="6"/>
        <v>2.6747612806076106E-5</v>
      </c>
      <c r="J65">
        <f t="shared" si="7"/>
        <v>1.0915628401164668E-9</v>
      </c>
    </row>
    <row r="66" spans="3:10" x14ac:dyDescent="0.25">
      <c r="C66">
        <v>0.64</v>
      </c>
      <c r="D66">
        <f t="shared" si="4"/>
        <v>1</v>
      </c>
      <c r="E66">
        <f t="shared" si="5"/>
        <v>8.0270979551772593E-7</v>
      </c>
      <c r="F66">
        <f t="shared" si="6"/>
        <v>1.6856905705872245E-5</v>
      </c>
      <c r="J66">
        <f t="shared" si="7"/>
        <v>4.7401305103278446E-10</v>
      </c>
    </row>
    <row r="67" spans="3:10" x14ac:dyDescent="0.25">
      <c r="C67">
        <v>0.65</v>
      </c>
      <c r="D67">
        <f t="shared" ref="D67:D98" si="8">_xlfn.BETA.DIST(C67,$B$4,$B$5,FALSE,0,1)</f>
        <v>1</v>
      </c>
      <c r="E67">
        <f t="shared" ref="E67:E101" si="9">_xlfn.BINOM.DIST($B$11,$B$10,C67,FALSE)</f>
        <v>4.9866066578773791E-7</v>
      </c>
      <c r="F67">
        <f t="shared" ref="F67:F101" si="10">_xlfn.BETA.DIST(C67,$B$4+$B$11,$B$5+$B$10-$B$11,FALSE,0,1)</f>
        <v>1.0471873981542496E-5</v>
      </c>
      <c r="J67">
        <f t="shared" si="7"/>
        <v>2.0022405955444356E-10</v>
      </c>
    </row>
    <row r="68" spans="3:10" x14ac:dyDescent="0.25">
      <c r="C68">
        <v>0.66</v>
      </c>
      <c r="D68">
        <f t="shared" si="8"/>
        <v>1</v>
      </c>
      <c r="E68">
        <f t="shared" si="9"/>
        <v>3.0511388992233336E-7</v>
      </c>
      <c r="F68">
        <f t="shared" si="10"/>
        <v>6.4073916883690008E-6</v>
      </c>
      <c r="J68">
        <f t="shared" ref="J68:J101" si="11">1-_xlfn.BETA.DIST(C68,7.5,34,TRUE,0,1)</f>
        <v>8.2145401592015332E-11</v>
      </c>
    </row>
    <row r="69" spans="3:10" x14ac:dyDescent="0.25">
      <c r="C69">
        <v>0.67</v>
      </c>
      <c r="D69">
        <f t="shared" si="8"/>
        <v>1</v>
      </c>
      <c r="E69">
        <f t="shared" si="9"/>
        <v>1.8371902170573949E-7</v>
      </c>
      <c r="F69">
        <f t="shared" si="10"/>
        <v>3.8580994558205291E-6</v>
      </c>
      <c r="J69">
        <f t="shared" si="11"/>
        <v>3.2680524952866108E-11</v>
      </c>
    </row>
    <row r="70" spans="3:10" x14ac:dyDescent="0.25">
      <c r="C70">
        <v>0.68</v>
      </c>
      <c r="D70">
        <f t="shared" si="8"/>
        <v>1</v>
      </c>
      <c r="E70">
        <f t="shared" si="9"/>
        <v>1.0876046009145618E-7</v>
      </c>
      <c r="F70">
        <f t="shared" si="10"/>
        <v>2.2839696619205796E-6</v>
      </c>
      <c r="J70">
        <f t="shared" si="11"/>
        <v>1.258526616254585E-11</v>
      </c>
    </row>
    <row r="71" spans="3:10" x14ac:dyDescent="0.25">
      <c r="C71">
        <v>0.69</v>
      </c>
      <c r="D71">
        <f t="shared" si="8"/>
        <v>1</v>
      </c>
      <c r="E71">
        <f t="shared" si="9"/>
        <v>6.3235691411493597E-8</v>
      </c>
      <c r="F71">
        <f t="shared" si="10"/>
        <v>1.3279495196413657E-6</v>
      </c>
      <c r="J71">
        <f t="shared" si="11"/>
        <v>4.6822545840541352E-12</v>
      </c>
    </row>
    <row r="72" spans="3:10" x14ac:dyDescent="0.25">
      <c r="C72">
        <v>0.7</v>
      </c>
      <c r="D72">
        <f t="shared" si="8"/>
        <v>1</v>
      </c>
      <c r="E72">
        <f t="shared" si="9"/>
        <v>3.606884752590013E-8</v>
      </c>
      <c r="F72">
        <f t="shared" si="10"/>
        <v>7.5744579804390272E-7</v>
      </c>
      <c r="J72">
        <f t="shared" si="11"/>
        <v>1.6793233470480118E-12</v>
      </c>
    </row>
    <row r="73" spans="3:10" x14ac:dyDescent="0.25">
      <c r="C73">
        <v>0.71</v>
      </c>
      <c r="D73">
        <f t="shared" si="8"/>
        <v>1</v>
      </c>
      <c r="E73">
        <f t="shared" si="9"/>
        <v>2.0157388239211893E-8</v>
      </c>
      <c r="F73">
        <f t="shared" si="10"/>
        <v>4.2330515302344967E-7</v>
      </c>
      <c r="J73">
        <f t="shared" si="11"/>
        <v>5.7931437424940668E-13</v>
      </c>
    </row>
    <row r="74" spans="3:10" x14ac:dyDescent="0.25">
      <c r="C74">
        <v>0.72</v>
      </c>
      <c r="D74">
        <f t="shared" si="8"/>
        <v>1</v>
      </c>
      <c r="E74">
        <f t="shared" si="9"/>
        <v>1.1022069825360623E-8</v>
      </c>
      <c r="F74">
        <f t="shared" si="10"/>
        <v>2.314634663325731E-7</v>
      </c>
      <c r="J74">
        <f t="shared" si="11"/>
        <v>1.9162449405030202E-13</v>
      </c>
    </row>
    <row r="75" spans="3:10" x14ac:dyDescent="0.25">
      <c r="C75">
        <v>0.73</v>
      </c>
      <c r="D75">
        <f t="shared" si="8"/>
        <v>1</v>
      </c>
      <c r="E75">
        <f t="shared" si="9"/>
        <v>5.8877190212948046E-9</v>
      </c>
      <c r="F75">
        <f t="shared" si="10"/>
        <v>1.2364209944719089E-7</v>
      </c>
      <c r="J75">
        <f t="shared" si="11"/>
        <v>6.0618177144533547E-14</v>
      </c>
    </row>
    <row r="76" spans="3:10" x14ac:dyDescent="0.25">
      <c r="C76">
        <v>0.74</v>
      </c>
      <c r="D76">
        <f t="shared" si="8"/>
        <v>1</v>
      </c>
      <c r="E76">
        <f t="shared" si="9"/>
        <v>3.0671661592502544E-9</v>
      </c>
      <c r="F76">
        <f t="shared" si="10"/>
        <v>6.4410489344255345E-8</v>
      </c>
      <c r="J76">
        <f t="shared" si="11"/>
        <v>1.8318679906315083E-14</v>
      </c>
    </row>
    <row r="77" spans="3:10" x14ac:dyDescent="0.25">
      <c r="C77">
        <v>0.75</v>
      </c>
      <c r="D77">
        <f t="shared" si="8"/>
        <v>1</v>
      </c>
      <c r="E77">
        <f t="shared" si="9"/>
        <v>1.5552359400317114E-9</v>
      </c>
      <c r="F77">
        <f t="shared" si="10"/>
        <v>3.2659954740665946E-8</v>
      </c>
      <c r="J77">
        <f t="shared" si="11"/>
        <v>5.2180482157382357E-15</v>
      </c>
    </row>
    <row r="78" spans="3:10" x14ac:dyDescent="0.25">
      <c r="C78">
        <v>0.76</v>
      </c>
      <c r="D78">
        <f t="shared" si="8"/>
        <v>1</v>
      </c>
      <c r="E78">
        <f t="shared" si="9"/>
        <v>7.6591951710190842E-10</v>
      </c>
      <c r="F78">
        <f t="shared" si="10"/>
        <v>1.6084309859140078E-8</v>
      </c>
      <c r="J78">
        <f t="shared" si="11"/>
        <v>0</v>
      </c>
    </row>
    <row r="79" spans="3:10" x14ac:dyDescent="0.25">
      <c r="C79">
        <v>0.77</v>
      </c>
      <c r="D79">
        <f t="shared" si="8"/>
        <v>1</v>
      </c>
      <c r="E79">
        <f t="shared" si="9"/>
        <v>3.6545684415060794E-10</v>
      </c>
      <c r="F79">
        <f t="shared" si="10"/>
        <v>7.6745937271627655E-9</v>
      </c>
      <c r="J79">
        <f t="shared" si="11"/>
        <v>0</v>
      </c>
    </row>
    <row r="80" spans="3:10" x14ac:dyDescent="0.25">
      <c r="C80">
        <v>0.78</v>
      </c>
      <c r="D80">
        <f t="shared" si="8"/>
        <v>1</v>
      </c>
      <c r="E80">
        <f t="shared" si="9"/>
        <v>1.6848105026891181E-10</v>
      </c>
      <c r="F80">
        <f t="shared" si="10"/>
        <v>3.5381020556471482E-9</v>
      </c>
      <c r="J80">
        <f t="shared" si="11"/>
        <v>0</v>
      </c>
    </row>
    <row r="81" spans="3:10" x14ac:dyDescent="0.25">
      <c r="C81">
        <v>0.79</v>
      </c>
      <c r="D81">
        <f t="shared" si="8"/>
        <v>1</v>
      </c>
      <c r="E81">
        <f t="shared" si="9"/>
        <v>7.4809213481609849E-11</v>
      </c>
      <c r="F81">
        <f t="shared" si="10"/>
        <v>1.570993483113807E-9</v>
      </c>
      <c r="J81">
        <f t="shared" si="11"/>
        <v>0</v>
      </c>
    </row>
    <row r="82" spans="3:10" x14ac:dyDescent="0.25">
      <c r="C82">
        <v>0.8</v>
      </c>
      <c r="D82">
        <f t="shared" si="8"/>
        <v>1</v>
      </c>
      <c r="E82">
        <f t="shared" si="9"/>
        <v>3.1876710399999934E-11</v>
      </c>
      <c r="F82">
        <f t="shared" si="10"/>
        <v>6.6941091839999864E-10</v>
      </c>
      <c r="J82">
        <f t="shared" si="11"/>
        <v>0</v>
      </c>
    </row>
    <row r="83" spans="3:10" x14ac:dyDescent="0.25">
      <c r="C83">
        <v>0.81</v>
      </c>
      <c r="D83">
        <f t="shared" si="8"/>
        <v>1</v>
      </c>
      <c r="E83">
        <f t="shared" si="9"/>
        <v>1.2980411360787195E-11</v>
      </c>
      <c r="F83">
        <f t="shared" si="10"/>
        <v>2.7258863857653107E-10</v>
      </c>
      <c r="J83">
        <f t="shared" si="11"/>
        <v>0</v>
      </c>
    </row>
    <row r="84" spans="3:10" x14ac:dyDescent="0.25">
      <c r="C84">
        <v>0.82</v>
      </c>
      <c r="D84">
        <f t="shared" si="8"/>
        <v>1</v>
      </c>
      <c r="E84">
        <f t="shared" si="9"/>
        <v>5.0267397100676179E-12</v>
      </c>
      <c r="F84">
        <f t="shared" si="10"/>
        <v>1.0556153391141998E-10</v>
      </c>
      <c r="J84">
        <f t="shared" si="11"/>
        <v>0</v>
      </c>
    </row>
    <row r="85" spans="3:10" x14ac:dyDescent="0.25">
      <c r="C85">
        <v>0.83</v>
      </c>
      <c r="D85">
        <f t="shared" si="8"/>
        <v>1</v>
      </c>
      <c r="E85">
        <f t="shared" si="9"/>
        <v>1.8407311870155947E-12</v>
      </c>
      <c r="F85">
        <f t="shared" si="10"/>
        <v>3.8655354927327491E-11</v>
      </c>
      <c r="J85">
        <f t="shared" si="11"/>
        <v>0</v>
      </c>
    </row>
    <row r="86" spans="3:10" x14ac:dyDescent="0.25">
      <c r="C86">
        <v>0.84</v>
      </c>
      <c r="D86">
        <f t="shared" si="8"/>
        <v>1</v>
      </c>
      <c r="E86">
        <f t="shared" si="9"/>
        <v>6.33099340159439E-13</v>
      </c>
      <c r="F86">
        <f t="shared" si="10"/>
        <v>1.3295086143348218E-11</v>
      </c>
      <c r="J86">
        <f t="shared" si="11"/>
        <v>0</v>
      </c>
    </row>
    <row r="87" spans="3:10" x14ac:dyDescent="0.25">
      <c r="C87">
        <v>0.85</v>
      </c>
      <c r="D87">
        <f t="shared" si="8"/>
        <v>1</v>
      </c>
      <c r="E87">
        <f t="shared" si="9"/>
        <v>2.0287760783185958E-13</v>
      </c>
      <c r="F87">
        <f t="shared" si="10"/>
        <v>4.2604297644690507E-12</v>
      </c>
      <c r="J87">
        <f t="shared" si="11"/>
        <v>0</v>
      </c>
    </row>
    <row r="88" spans="3:10" x14ac:dyDescent="0.25">
      <c r="C88">
        <v>0.86</v>
      </c>
      <c r="D88">
        <f t="shared" si="8"/>
        <v>1</v>
      </c>
      <c r="E88">
        <f t="shared" si="9"/>
        <v>5.9986724109095426E-14</v>
      </c>
      <c r="F88">
        <f t="shared" si="10"/>
        <v>1.2597212062910041E-12</v>
      </c>
      <c r="J88">
        <f t="shared" si="11"/>
        <v>0</v>
      </c>
    </row>
    <row r="89" spans="3:10" x14ac:dyDescent="0.25">
      <c r="C89">
        <v>0.87</v>
      </c>
      <c r="D89">
        <f t="shared" si="8"/>
        <v>1</v>
      </c>
      <c r="E89">
        <f t="shared" si="9"/>
        <v>1.6172324529167911E-14</v>
      </c>
      <c r="F89">
        <f t="shared" si="10"/>
        <v>3.3961881511252606E-13</v>
      </c>
      <c r="J89">
        <f t="shared" si="11"/>
        <v>0</v>
      </c>
    </row>
    <row r="90" spans="3:10" x14ac:dyDescent="0.25">
      <c r="C90">
        <v>0.88</v>
      </c>
      <c r="D90">
        <f t="shared" si="8"/>
        <v>1</v>
      </c>
      <c r="E90">
        <f t="shared" si="9"/>
        <v>3.9172507656163561E-15</v>
      </c>
      <c r="F90">
        <f t="shared" si="10"/>
        <v>8.2262266077943487E-14</v>
      </c>
      <c r="J90">
        <f t="shared" si="11"/>
        <v>0</v>
      </c>
    </row>
    <row r="91" spans="3:10" x14ac:dyDescent="0.25">
      <c r="C91">
        <v>0.89</v>
      </c>
      <c r="D91">
        <f t="shared" si="8"/>
        <v>1</v>
      </c>
      <c r="E91">
        <f t="shared" si="9"/>
        <v>8.3676199576325887E-16</v>
      </c>
      <c r="F91">
        <f t="shared" si="10"/>
        <v>1.7572001911028437E-14</v>
      </c>
      <c r="J91">
        <f t="shared" si="11"/>
        <v>0</v>
      </c>
    </row>
    <row r="92" spans="3:10" x14ac:dyDescent="0.25">
      <c r="C92">
        <v>0.9</v>
      </c>
      <c r="D92">
        <f t="shared" si="8"/>
        <v>1</v>
      </c>
      <c r="E92">
        <f t="shared" si="9"/>
        <v>1.5390000000000012E-16</v>
      </c>
      <c r="F92">
        <f t="shared" si="10"/>
        <v>3.2319000000000023E-15</v>
      </c>
      <c r="J92">
        <f t="shared" si="11"/>
        <v>0</v>
      </c>
    </row>
    <row r="93" spans="3:10" x14ac:dyDescent="0.25">
      <c r="C93">
        <v>0.91</v>
      </c>
      <c r="D93">
        <f t="shared" si="8"/>
        <v>1</v>
      </c>
      <c r="E93">
        <f t="shared" si="9"/>
        <v>2.3615739822994514E-17</v>
      </c>
      <c r="F93">
        <f t="shared" si="10"/>
        <v>4.9593053628288481E-16</v>
      </c>
      <c r="J93">
        <f t="shared" si="11"/>
        <v>0</v>
      </c>
    </row>
    <row r="94" spans="3:10" x14ac:dyDescent="0.25">
      <c r="C94">
        <v>0.92</v>
      </c>
      <c r="D94">
        <f t="shared" si="8"/>
        <v>1</v>
      </c>
      <c r="E94">
        <f t="shared" si="9"/>
        <v>2.8970035107008245E-18</v>
      </c>
      <c r="F94">
        <f t="shared" si="10"/>
        <v>6.0837073724717307E-17</v>
      </c>
      <c r="J94">
        <f t="shared" si="11"/>
        <v>0</v>
      </c>
    </row>
    <row r="95" spans="3:10" x14ac:dyDescent="0.25">
      <c r="C95">
        <v>0.93</v>
      </c>
      <c r="D95">
        <f t="shared" si="8"/>
        <v>1</v>
      </c>
      <c r="E95">
        <f t="shared" si="9"/>
        <v>2.675988349582187E-19</v>
      </c>
      <c r="F95">
        <f t="shared" si="10"/>
        <v>5.6195755341225931E-18</v>
      </c>
      <c r="J95">
        <f t="shared" si="11"/>
        <v>0</v>
      </c>
    </row>
    <row r="96" spans="3:10" x14ac:dyDescent="0.25">
      <c r="C96">
        <v>0.94</v>
      </c>
      <c r="D96">
        <f t="shared" si="8"/>
        <v>1</v>
      </c>
      <c r="E96">
        <f t="shared" si="9"/>
        <v>1.705029176532057E-20</v>
      </c>
      <c r="F96">
        <f t="shared" si="10"/>
        <v>3.5805612707173198E-19</v>
      </c>
      <c r="J96">
        <f t="shared" si="11"/>
        <v>0</v>
      </c>
    </row>
    <row r="97" spans="3:10" x14ac:dyDescent="0.25">
      <c r="C97">
        <v>0.95</v>
      </c>
      <c r="D97">
        <f t="shared" si="8"/>
        <v>1</v>
      </c>
      <c r="E97">
        <f t="shared" si="9"/>
        <v>6.5412521362305436E-22</v>
      </c>
      <c r="F97">
        <f t="shared" si="10"/>
        <v>1.3736629486084143E-20</v>
      </c>
      <c r="J97">
        <f t="shared" si="11"/>
        <v>0</v>
      </c>
    </row>
    <row r="98" spans="3:10" x14ac:dyDescent="0.25">
      <c r="C98">
        <v>0.96</v>
      </c>
      <c r="D98">
        <f t="shared" si="8"/>
        <v>1</v>
      </c>
      <c r="E98">
        <f t="shared" si="9"/>
        <v>1.2033055254380777E-23</v>
      </c>
      <c r="F98">
        <f t="shared" si="10"/>
        <v>2.5269416034199632E-22</v>
      </c>
      <c r="J98">
        <f t="shared" si="11"/>
        <v>0</v>
      </c>
    </row>
    <row r="99" spans="3:10" x14ac:dyDescent="0.25">
      <c r="C99">
        <v>0.97</v>
      </c>
      <c r="D99">
        <f t="shared" ref="D99:D101" si="12">_xlfn.BETA.DIST(C99,$B$4,$B$5,FALSE,0,1)</f>
        <v>1</v>
      </c>
      <c r="E99">
        <f t="shared" si="9"/>
        <v>6.9259548239020159E-26</v>
      </c>
      <c r="F99">
        <f t="shared" si="10"/>
        <v>1.4544505130194232E-24</v>
      </c>
      <c r="J99">
        <f t="shared" si="11"/>
        <v>0</v>
      </c>
    </row>
    <row r="100" spans="3:10" x14ac:dyDescent="0.25">
      <c r="C100">
        <v>0.98</v>
      </c>
      <c r="D100">
        <f t="shared" si="12"/>
        <v>1</v>
      </c>
      <c r="E100">
        <f t="shared" si="9"/>
        <v>4.7834988544000903E-29</v>
      </c>
      <c r="F100">
        <f t="shared" si="10"/>
        <v>1.0045347594240189E-27</v>
      </c>
      <c r="J100">
        <f t="shared" si="11"/>
        <v>0</v>
      </c>
    </row>
    <row r="101" spans="3:10" x14ac:dyDescent="0.25">
      <c r="C101">
        <v>0.99</v>
      </c>
      <c r="D101">
        <f t="shared" si="12"/>
        <v>1</v>
      </c>
      <c r="E101">
        <f t="shared" si="9"/>
        <v>1.862190000000007E-34</v>
      </c>
      <c r="F101">
        <f t="shared" si="10"/>
        <v>3.9105990000000146E-33</v>
      </c>
      <c r="J101">
        <f t="shared" si="1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ColWidth="9" defaultRowHeight="15" x14ac:dyDescent="0.25"/>
  <cols>
    <col min="1" max="1" width="5.7109375" bestFit="1" customWidth="1"/>
    <col min="2" max="2" width="11.7109375" bestFit="1" customWidth="1"/>
  </cols>
  <sheetData>
    <row r="1" spans="1:2" x14ac:dyDescent="0.25">
      <c r="A1" s="7" t="s">
        <v>27</v>
      </c>
      <c r="B1" s="7" t="s">
        <v>28</v>
      </c>
    </row>
    <row r="2" spans="1:2" x14ac:dyDescent="0.25">
      <c r="A2">
        <v>0</v>
      </c>
      <c r="B2">
        <v>20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20</v>
      </c>
    </row>
    <row r="5" spans="1:2" x14ac:dyDescent="0.25">
      <c r="A5">
        <v>0</v>
      </c>
      <c r="B5">
        <v>20</v>
      </c>
    </row>
    <row r="6" spans="1:2" x14ac:dyDescent="0.25">
      <c r="A6">
        <v>0</v>
      </c>
      <c r="B6">
        <v>20</v>
      </c>
    </row>
    <row r="7" spans="1:2" x14ac:dyDescent="0.25">
      <c r="A7">
        <v>0</v>
      </c>
      <c r="B7">
        <v>20</v>
      </c>
    </row>
    <row r="8" spans="1:2" x14ac:dyDescent="0.25">
      <c r="A8">
        <v>0</v>
      </c>
      <c r="B8">
        <v>20</v>
      </c>
    </row>
    <row r="9" spans="1:2" x14ac:dyDescent="0.25">
      <c r="A9">
        <v>0</v>
      </c>
      <c r="B9">
        <v>19</v>
      </c>
    </row>
    <row r="10" spans="1:2" x14ac:dyDescent="0.25">
      <c r="A10">
        <v>0</v>
      </c>
      <c r="B10">
        <v>19</v>
      </c>
    </row>
    <row r="11" spans="1:2" x14ac:dyDescent="0.25">
      <c r="A11">
        <v>0</v>
      </c>
      <c r="B11">
        <v>19</v>
      </c>
    </row>
    <row r="12" spans="1:2" x14ac:dyDescent="0.25">
      <c r="A12">
        <v>0</v>
      </c>
      <c r="B12">
        <v>19</v>
      </c>
    </row>
    <row r="13" spans="1:2" x14ac:dyDescent="0.25">
      <c r="A13">
        <v>0</v>
      </c>
      <c r="B13">
        <v>18</v>
      </c>
    </row>
    <row r="14" spans="1:2" x14ac:dyDescent="0.25">
      <c r="A14">
        <v>0</v>
      </c>
      <c r="B14">
        <v>18</v>
      </c>
    </row>
    <row r="15" spans="1:2" x14ac:dyDescent="0.25">
      <c r="A15">
        <v>0</v>
      </c>
      <c r="B15">
        <v>17</v>
      </c>
    </row>
    <row r="16" spans="1:2" x14ac:dyDescent="0.25">
      <c r="A16">
        <v>1</v>
      </c>
      <c r="B16">
        <v>20</v>
      </c>
    </row>
    <row r="17" spans="1:2" x14ac:dyDescent="0.25">
      <c r="A17">
        <v>1</v>
      </c>
      <c r="B17">
        <v>20</v>
      </c>
    </row>
    <row r="18" spans="1:2" x14ac:dyDescent="0.25">
      <c r="A18">
        <v>1</v>
      </c>
      <c r="B18">
        <v>20</v>
      </c>
    </row>
    <row r="19" spans="1:2" x14ac:dyDescent="0.25">
      <c r="A19">
        <v>1</v>
      </c>
      <c r="B19">
        <v>20</v>
      </c>
    </row>
    <row r="20" spans="1:2" x14ac:dyDescent="0.25">
      <c r="A20">
        <v>1</v>
      </c>
      <c r="B20">
        <v>19</v>
      </c>
    </row>
    <row r="21" spans="1:2" x14ac:dyDescent="0.25">
      <c r="A21">
        <v>1</v>
      </c>
      <c r="B21">
        <v>19</v>
      </c>
    </row>
    <row r="22" spans="1:2" x14ac:dyDescent="0.25">
      <c r="A22">
        <v>1</v>
      </c>
      <c r="B22">
        <v>18</v>
      </c>
    </row>
    <row r="23" spans="1:2" x14ac:dyDescent="0.25">
      <c r="A23">
        <v>1</v>
      </c>
      <c r="B23">
        <v>18</v>
      </c>
    </row>
    <row r="24" spans="1:2" x14ac:dyDescent="0.25">
      <c r="A24">
        <v>2</v>
      </c>
      <c r="B24">
        <v>25</v>
      </c>
    </row>
    <row r="25" spans="1:2" x14ac:dyDescent="0.25">
      <c r="A25">
        <v>2</v>
      </c>
      <c r="B25">
        <v>24</v>
      </c>
    </row>
    <row r="26" spans="1:2" x14ac:dyDescent="0.25">
      <c r="A26">
        <v>2</v>
      </c>
      <c r="B26">
        <v>23</v>
      </c>
    </row>
    <row r="27" spans="1:2" x14ac:dyDescent="0.25">
      <c r="A27">
        <v>2</v>
      </c>
      <c r="B27">
        <v>20</v>
      </c>
    </row>
    <row r="28" spans="1:2" x14ac:dyDescent="0.25">
      <c r="A28">
        <v>2</v>
      </c>
      <c r="B28">
        <v>20</v>
      </c>
    </row>
    <row r="29" spans="1:2" x14ac:dyDescent="0.25">
      <c r="A29">
        <v>2</v>
      </c>
      <c r="B29">
        <v>20</v>
      </c>
    </row>
    <row r="30" spans="1:2" x14ac:dyDescent="0.25">
      <c r="A30">
        <v>2</v>
      </c>
      <c r="B30">
        <v>20</v>
      </c>
    </row>
    <row r="31" spans="1:2" x14ac:dyDescent="0.25">
      <c r="A31">
        <v>2</v>
      </c>
      <c r="B31">
        <v>20</v>
      </c>
    </row>
    <row r="32" spans="1:2" x14ac:dyDescent="0.25">
      <c r="A32">
        <v>2</v>
      </c>
      <c r="B32">
        <v>20</v>
      </c>
    </row>
    <row r="33" spans="1:2" x14ac:dyDescent="0.25">
      <c r="A33">
        <v>1</v>
      </c>
      <c r="B33">
        <v>10</v>
      </c>
    </row>
    <row r="34" spans="1:2" x14ac:dyDescent="0.25">
      <c r="A34">
        <v>5</v>
      </c>
      <c r="B34">
        <v>49</v>
      </c>
    </row>
    <row r="35" spans="1:2" x14ac:dyDescent="0.25">
      <c r="A35">
        <v>2</v>
      </c>
      <c r="B35">
        <v>19</v>
      </c>
    </row>
    <row r="36" spans="1:2" x14ac:dyDescent="0.25">
      <c r="A36">
        <v>5</v>
      </c>
      <c r="B36">
        <v>46</v>
      </c>
    </row>
    <row r="37" spans="1:2" x14ac:dyDescent="0.25">
      <c r="A37">
        <v>3</v>
      </c>
      <c r="B37">
        <v>27</v>
      </c>
    </row>
    <row r="38" spans="1:2" x14ac:dyDescent="0.25">
      <c r="A38">
        <v>2</v>
      </c>
      <c r="B38">
        <v>17</v>
      </c>
    </row>
    <row r="39" spans="1:2" x14ac:dyDescent="0.25">
      <c r="A39">
        <v>7</v>
      </c>
      <c r="B39">
        <v>49</v>
      </c>
    </row>
    <row r="40" spans="1:2" x14ac:dyDescent="0.25">
      <c r="A40">
        <v>7</v>
      </c>
      <c r="B40">
        <v>47</v>
      </c>
    </row>
    <row r="41" spans="1:2" x14ac:dyDescent="0.25">
      <c r="A41">
        <v>3</v>
      </c>
      <c r="B41">
        <v>20</v>
      </c>
    </row>
    <row r="42" spans="1:2" x14ac:dyDescent="0.25">
      <c r="A42">
        <v>3</v>
      </c>
      <c r="B42">
        <v>20</v>
      </c>
    </row>
    <row r="43" spans="1:2" x14ac:dyDescent="0.25">
      <c r="A43">
        <v>2</v>
      </c>
      <c r="B43">
        <v>13</v>
      </c>
    </row>
    <row r="44" spans="1:2" x14ac:dyDescent="0.25">
      <c r="A44">
        <v>9</v>
      </c>
      <c r="B44">
        <v>48</v>
      </c>
    </row>
    <row r="45" spans="1:2" x14ac:dyDescent="0.25">
      <c r="A45">
        <v>10</v>
      </c>
      <c r="B45">
        <v>50</v>
      </c>
    </row>
    <row r="46" spans="1:2" x14ac:dyDescent="0.25">
      <c r="A46">
        <v>4</v>
      </c>
      <c r="B46">
        <v>20</v>
      </c>
    </row>
    <row r="47" spans="1:2" x14ac:dyDescent="0.25">
      <c r="A47">
        <v>4</v>
      </c>
      <c r="B47">
        <v>20</v>
      </c>
    </row>
    <row r="48" spans="1:2" x14ac:dyDescent="0.25">
      <c r="A48">
        <v>4</v>
      </c>
      <c r="B48">
        <v>20</v>
      </c>
    </row>
    <row r="49" spans="1:2" x14ac:dyDescent="0.25">
      <c r="A49">
        <v>4</v>
      </c>
      <c r="B49">
        <v>20</v>
      </c>
    </row>
    <row r="50" spans="1:2" x14ac:dyDescent="0.25">
      <c r="A50">
        <v>4</v>
      </c>
      <c r="B50">
        <v>20</v>
      </c>
    </row>
    <row r="51" spans="1:2" x14ac:dyDescent="0.25">
      <c r="A51">
        <v>4</v>
      </c>
      <c r="B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28" sqref="J28"/>
    </sheetView>
  </sheetViews>
  <sheetFormatPr defaultRowHeight="15" x14ac:dyDescent="0.25"/>
  <cols>
    <col min="2" max="2" width="11" bestFit="1" customWidth="1"/>
    <col min="3" max="3" width="29.28515625" bestFit="1" customWidth="1"/>
    <col min="6" max="6" width="13.85546875" bestFit="1" customWidth="1"/>
    <col min="7" max="7" width="9.28515625" customWidth="1"/>
    <col min="8" max="8" width="15.5703125" bestFit="1" customWidth="1"/>
  </cols>
  <sheetData>
    <row r="1" spans="1:8" s="7" customFormat="1" x14ac:dyDescent="0.25">
      <c r="A1" s="7" t="s">
        <v>36</v>
      </c>
      <c r="B1" s="7" t="s">
        <v>33</v>
      </c>
      <c r="C1" s="7" t="s">
        <v>32</v>
      </c>
      <c r="D1" s="7" t="s">
        <v>31</v>
      </c>
      <c r="E1" s="7" t="s">
        <v>34</v>
      </c>
      <c r="F1" s="7" t="s">
        <v>35</v>
      </c>
      <c r="G1" s="7" t="s">
        <v>62</v>
      </c>
      <c r="H1" s="7" t="s">
        <v>63</v>
      </c>
    </row>
    <row r="2" spans="1:8" s="11" customFormat="1" x14ac:dyDescent="0.25">
      <c r="A2" s="11" t="s">
        <v>55</v>
      </c>
      <c r="B2" s="11" t="s">
        <v>59</v>
      </c>
      <c r="C2" s="11" t="s">
        <v>64</v>
      </c>
      <c r="D2" s="21">
        <v>0</v>
      </c>
      <c r="E2" s="14">
        <v>0.08</v>
      </c>
    </row>
    <row r="3" spans="1:8" s="11" customFormat="1" x14ac:dyDescent="0.25">
      <c r="A3" s="11" t="s">
        <v>37</v>
      </c>
      <c r="B3" s="16" t="s">
        <v>30</v>
      </c>
      <c r="C3" s="11" t="s">
        <v>53</v>
      </c>
      <c r="D3" s="13">
        <v>0.47</v>
      </c>
      <c r="E3" s="13">
        <v>0.94</v>
      </c>
      <c r="F3" s="11" t="s">
        <v>57</v>
      </c>
      <c r="G3" s="11">
        <v>10</v>
      </c>
      <c r="H3" s="11">
        <v>200</v>
      </c>
    </row>
    <row r="4" spans="1:8" s="11" customFormat="1" x14ac:dyDescent="0.25">
      <c r="A4" s="17" t="s">
        <v>37</v>
      </c>
      <c r="B4" s="17" t="s">
        <v>30</v>
      </c>
      <c r="C4" s="17" t="s">
        <v>60</v>
      </c>
      <c r="D4" s="18">
        <v>0.56000000000000005</v>
      </c>
      <c r="E4" s="18">
        <v>0.78</v>
      </c>
      <c r="F4" s="17" t="s">
        <v>57</v>
      </c>
      <c r="G4" s="17">
        <v>12</v>
      </c>
      <c r="H4" s="17">
        <v>500</v>
      </c>
    </row>
    <row r="5" spans="1:8" s="11" customFormat="1" x14ac:dyDescent="0.25">
      <c r="A5" s="11" t="s">
        <v>37</v>
      </c>
      <c r="B5" s="16" t="s">
        <v>30</v>
      </c>
      <c r="C5" s="11" t="s">
        <v>56</v>
      </c>
      <c r="D5" s="13">
        <v>0.41</v>
      </c>
      <c r="E5" s="13">
        <v>1.3</v>
      </c>
      <c r="F5" s="11" t="s">
        <v>58</v>
      </c>
      <c r="G5" s="11">
        <v>12</v>
      </c>
      <c r="H5" s="11">
        <v>500</v>
      </c>
    </row>
    <row r="6" spans="1:8" s="11" customFormat="1" x14ac:dyDescent="0.25">
      <c r="A6" s="19" t="s">
        <v>37</v>
      </c>
      <c r="B6" s="16" t="s">
        <v>30</v>
      </c>
      <c r="C6" s="19" t="s">
        <v>54</v>
      </c>
      <c r="D6" s="20">
        <v>0.51</v>
      </c>
      <c r="E6" s="20">
        <v>0.87</v>
      </c>
      <c r="F6" s="19" t="s">
        <v>58</v>
      </c>
      <c r="G6" s="19">
        <v>12</v>
      </c>
      <c r="H6" s="19">
        <v>500</v>
      </c>
    </row>
    <row r="7" spans="1:8" s="11" customFormat="1" x14ac:dyDescent="0.25">
      <c r="A7" s="11" t="s">
        <v>37</v>
      </c>
      <c r="B7" s="16" t="s">
        <v>30</v>
      </c>
      <c r="C7" s="11" t="s">
        <v>56</v>
      </c>
      <c r="D7" s="13">
        <v>0.51</v>
      </c>
      <c r="E7" s="13">
        <v>0.87</v>
      </c>
      <c r="F7" s="11" t="s">
        <v>57</v>
      </c>
      <c r="G7" s="11">
        <v>12</v>
      </c>
      <c r="H7" s="11">
        <v>500</v>
      </c>
    </row>
    <row r="8" spans="1:8" s="11" customFormat="1" x14ac:dyDescent="0.25">
      <c r="A8" s="11" t="s">
        <v>37</v>
      </c>
      <c r="B8" s="15" t="s">
        <v>52</v>
      </c>
      <c r="C8" s="11" t="s">
        <v>53</v>
      </c>
      <c r="D8" s="13">
        <v>0.47</v>
      </c>
      <c r="E8" s="13">
        <v>0.94</v>
      </c>
      <c r="F8" s="11" t="s">
        <v>57</v>
      </c>
      <c r="G8" s="11">
        <v>12</v>
      </c>
    </row>
    <row r="9" spans="1:8" x14ac:dyDescent="0.25">
      <c r="A9" s="11" t="s">
        <v>38</v>
      </c>
      <c r="B9" s="15" t="s">
        <v>52</v>
      </c>
      <c r="C9" s="11" t="s">
        <v>53</v>
      </c>
      <c r="D9" s="13">
        <v>0.47</v>
      </c>
      <c r="E9" s="13">
        <v>0.95</v>
      </c>
      <c r="F9" s="11" t="s">
        <v>58</v>
      </c>
      <c r="G9" s="14">
        <v>20</v>
      </c>
      <c r="H9" s="11"/>
    </row>
    <row r="10" spans="1:8" x14ac:dyDescent="0.25">
      <c r="A10" s="11" t="s">
        <v>61</v>
      </c>
      <c r="B10" s="16" t="s">
        <v>30</v>
      </c>
      <c r="C10" s="19" t="s">
        <v>60</v>
      </c>
      <c r="D10" s="13">
        <v>0.48</v>
      </c>
      <c r="E10" s="13">
        <v>0.96</v>
      </c>
      <c r="F10" s="11" t="s">
        <v>57</v>
      </c>
      <c r="G10" s="19">
        <v>12</v>
      </c>
      <c r="H10" s="11">
        <v>200</v>
      </c>
    </row>
    <row r="11" spans="1:8" x14ac:dyDescent="0.25">
      <c r="A11" s="11" t="s">
        <v>61</v>
      </c>
      <c r="B11" s="16" t="s">
        <v>30</v>
      </c>
      <c r="C11" s="19" t="s">
        <v>60</v>
      </c>
      <c r="D11" s="13">
        <v>0.3</v>
      </c>
      <c r="E11" s="13">
        <v>1.27</v>
      </c>
      <c r="F11" s="11" t="s">
        <v>57</v>
      </c>
      <c r="G11" s="14">
        <v>20</v>
      </c>
      <c r="H11" s="11">
        <v>200</v>
      </c>
    </row>
    <row r="12" spans="1:8" x14ac:dyDescent="0.25">
      <c r="A12" s="11" t="s">
        <v>37</v>
      </c>
      <c r="B12" s="16" t="s">
        <v>30</v>
      </c>
      <c r="C12" s="11" t="s">
        <v>56</v>
      </c>
      <c r="D12" s="13">
        <v>0.31</v>
      </c>
      <c r="E12" s="13">
        <v>1.8</v>
      </c>
      <c r="F12" s="11" t="s">
        <v>58</v>
      </c>
      <c r="G12" s="14">
        <v>20</v>
      </c>
      <c r="H12" s="11">
        <v>500</v>
      </c>
    </row>
    <row r="15" spans="1:8" x14ac:dyDescent="0.25">
      <c r="A15" s="12" t="s">
        <v>39</v>
      </c>
    </row>
    <row r="16" spans="1:8" x14ac:dyDescent="0.25">
      <c r="A16" s="12" t="s">
        <v>40</v>
      </c>
    </row>
    <row r="17" spans="1:1" x14ac:dyDescent="0.25">
      <c r="A17" s="12" t="s">
        <v>41</v>
      </c>
    </row>
    <row r="18" spans="1:1" x14ac:dyDescent="0.25">
      <c r="A18" s="12" t="s">
        <v>42</v>
      </c>
    </row>
    <row r="19" spans="1:1" x14ac:dyDescent="0.25">
      <c r="A19" s="12" t="s">
        <v>43</v>
      </c>
    </row>
    <row r="20" spans="1:1" x14ac:dyDescent="0.25">
      <c r="A20" s="12" t="s">
        <v>44</v>
      </c>
    </row>
    <row r="21" spans="1:1" x14ac:dyDescent="0.25">
      <c r="A21" s="12" t="s">
        <v>45</v>
      </c>
    </row>
    <row r="22" spans="1:1" x14ac:dyDescent="0.25">
      <c r="A22" s="12" t="s">
        <v>46</v>
      </c>
    </row>
    <row r="23" spans="1:1" x14ac:dyDescent="0.25">
      <c r="A23" s="12" t="s">
        <v>47</v>
      </c>
    </row>
    <row r="24" spans="1:1" x14ac:dyDescent="0.25">
      <c r="A24" s="12" t="s">
        <v>48</v>
      </c>
    </row>
    <row r="25" spans="1:1" x14ac:dyDescent="0.25">
      <c r="A25" s="12" t="s">
        <v>49</v>
      </c>
    </row>
    <row r="26" spans="1:1" x14ac:dyDescent="0.25">
      <c r="A26" s="12" t="s">
        <v>50</v>
      </c>
    </row>
    <row r="27" spans="1:1" x14ac:dyDescent="0.25">
      <c r="A27" s="1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CTR</vt:lpstr>
      <vt:lpstr>sandbox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2018-05-29T22:20:57Z</dcterms:modified>
</cp:coreProperties>
</file>