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renn\Documents\Personal Development\GW Data Analytics Bootcamp\Module Challenges\Module 1 Challenge\Starter_Code\Starter_Code\"/>
    </mc:Choice>
  </mc:AlternateContent>
  <xr:revisionPtr revIDLastSave="0" documentId="13_ncr:1_{F42AE837-7538-4979-A984-159D325D432E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Goal Comparisons" sheetId="7" r:id="rId1"/>
    <sheet name="Campaign Success by Date" sheetId="6" r:id="rId2"/>
    <sheet name="Campaign Success by Category" sheetId="3" r:id="rId3"/>
    <sheet name="Crowdfunding" sheetId="1" r:id="rId4"/>
    <sheet name="Summary Table" sheetId="8" r:id="rId5"/>
    <sheet name="Histogram" sheetId="9" r:id="rId6"/>
  </sheets>
  <calcPr calcId="191029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I9" i="8"/>
  <c r="J8" i="8"/>
  <c r="J7" i="8" s="1"/>
  <c r="I8" i="8"/>
  <c r="I7" i="8" s="1"/>
  <c r="J6" i="8"/>
  <c r="J5" i="8"/>
  <c r="I6" i="8"/>
  <c r="I5" i="8"/>
  <c r="J4" i="8"/>
  <c r="I4" i="8"/>
  <c r="I3" i="8"/>
  <c r="I2" i="8"/>
  <c r="J3" i="8"/>
  <c r="J2" i="8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B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2" i="7" l="1"/>
  <c r="G12" i="7" s="1"/>
  <c r="E8" i="7"/>
  <c r="H8" i="7" s="1"/>
  <c r="E7" i="7"/>
  <c r="H7" i="7" s="1"/>
  <c r="E6" i="7"/>
  <c r="F6" i="7" s="1"/>
  <c r="E5" i="7"/>
  <c r="G5" i="7" s="1"/>
  <c r="E4" i="7"/>
  <c r="G4" i="7" s="1"/>
  <c r="E3" i="7"/>
  <c r="G3" i="7" s="1"/>
  <c r="E13" i="7"/>
  <c r="G13" i="7" s="1"/>
  <c r="E11" i="7"/>
  <c r="G11" i="7" s="1"/>
  <c r="G6" i="7"/>
  <c r="F8" i="7"/>
  <c r="H6" i="7"/>
  <c r="E10" i="7"/>
  <c r="E9" i="7"/>
  <c r="E2" i="7"/>
  <c r="H12" i="7" l="1"/>
  <c r="F12" i="7"/>
  <c r="G8" i="7"/>
  <c r="F7" i="7"/>
  <c r="G7" i="7"/>
  <c r="F5" i="7"/>
  <c r="H5" i="7"/>
  <c r="F4" i="7"/>
  <c r="H3" i="7"/>
  <c r="H4" i="7"/>
  <c r="F3" i="7"/>
  <c r="H13" i="7"/>
  <c r="F13" i="7"/>
  <c r="H11" i="7"/>
  <c r="F11" i="7"/>
  <c r="H9" i="7"/>
  <c r="G9" i="7"/>
  <c r="H10" i="7"/>
  <c r="G10" i="7"/>
  <c r="F9" i="7"/>
  <c r="F10" i="7"/>
  <c r="H2" i="7"/>
  <c r="G2" i="7"/>
  <c r="F2" i="7"/>
</calcChain>
</file>

<file path=xl/sharedStrings.xml><?xml version="1.0" encoding="utf-8"?>
<sst xmlns="http://schemas.openxmlformats.org/spreadsheetml/2006/main" count="9044" uniqueCount="2116">
  <si>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</si>
  <si>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</si>
  <si>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</si>
  <si>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</si>
  <si>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</si>
  <si>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</si>
  <si>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</si>
  <si>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</si>
  <si>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</si>
  <si>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</si>
  <si>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</si>
  <si>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</si>
  <si>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</si>
  <si>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</si>
  <si>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</si>
  <si>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</si>
  <si>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</si>
  <si>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</si>
  <si>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</si>
  <si>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</si>
  <si>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</si>
  <si>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</si>
  <si>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</si>
  <si>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</si>
  <si>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</si>
  <si>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</si>
  <si>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</si>
  <si>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</si>
  <si>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</si>
  <si>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</si>
  <si>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</si>
  <si>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</si>
  <si>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</si>
  <si>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</si>
  <si>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</si>
  <si>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</si>
  <si>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</si>
  <si>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</si>
  <si>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</si>
  <si>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</si>
  <si>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</si>
  <si>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</si>
  <si>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</si>
  <si>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</si>
  <si>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</si>
  <si>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</si>
  <si>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</si>
  <si>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</si>
  <si>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</si>
  <si>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</si>
  <si>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</si>
  <si>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</si>
  <si>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</si>
  <si>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</si>
  <si>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</si>
  <si>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</si>
  <si>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</si>
  <si>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</si>
  <si>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</si>
  <si>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</si>
  <si>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</si>
  <si>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</si>
  <si>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</si>
  <si>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</si>
  <si>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</si>
  <si>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</si>
  <si>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</si>
  <si>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</si>
  <si>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</si>
  <si>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</si>
  <si>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</si>
  <si>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</si>
  <si>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</si>
  <si>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</si>
  <si>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</si>
  <si>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</si>
  <si>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</si>
  <si>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</si>
  <si>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</si>
  <si>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</si>
  <si>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</si>
  <si>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</si>
  <si>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</si>
  <si>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</si>
  <si>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</si>
  <si>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</si>
  <si>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</si>
  <si>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</si>
  <si>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</si>
  <si>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</si>
  <si>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</si>
  <si>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</si>
  <si>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</si>
  <si>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</si>
  <si>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</si>
  <si>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</si>
  <si>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</si>
  <si>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</si>
  <si>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</si>
  <si>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</si>
  <si>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</si>
  <si>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</si>
  <si>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</si>
  <si>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</si>
  <si>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</si>
  <si>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</si>
  <si>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</si>
  <si>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</si>
  <si>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</si>
  <si>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</si>
  <si>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</si>
  <si>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</si>
  <si>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</si>
  <si>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</si>
  <si>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</si>
  <si>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</si>
  <si>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</si>
  <si>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</si>
  <si>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</si>
  <si>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</si>
  <si>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</si>
  <si>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</si>
  <si>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</si>
  <si>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</si>
  <si>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</si>
  <si>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</si>
  <si>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</si>
  <si>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</si>
  <si>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</si>
  <si>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</si>
  <si>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</si>
  <si>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</si>
  <si>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</si>
  <si>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</si>
  <si>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</si>
  <si>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</si>
  <si>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</si>
  <si>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</si>
  <si>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</si>
  <si>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</si>
  <si>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</si>
  <si>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</si>
  <si>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</si>
  <si>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</si>
  <si>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</si>
  <si>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</si>
  <si>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</si>
  <si>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</si>
  <si>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</si>
  <si>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</si>
  <si>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</si>
  <si>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</si>
  <si>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</si>
  <si>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</si>
  <si>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</si>
  <si>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</si>
  <si>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</si>
  <si>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</si>
  <si>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</si>
  <si>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</si>
  <si>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</si>
  <si>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</si>
  <si>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</si>
  <si>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</si>
  <si>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</si>
  <si>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</si>
  <si>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</si>
  <si>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</si>
  <si>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</si>
  <si>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</si>
  <si>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</si>
  <si>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</si>
  <si>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</si>
  <si>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</si>
  <si>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</si>
  <si>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</si>
  <si>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</si>
  <si>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</si>
  <si>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</si>
  <si>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</si>
  <si>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</si>
  <si>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</si>
  <si>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</si>
  <si>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</si>
  <si>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</si>
  <si>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</si>
  <si>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</si>
  <si>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</si>
  <si>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</si>
  <si>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</si>
  <si>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</si>
  <si>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</si>
  <si>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</si>
  <si>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</si>
  <si>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</si>
  <si>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</si>
  <si>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</si>
  <si>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</si>
  <si>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</si>
  <si>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</si>
  <si>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</si>
  <si>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</si>
  <si>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</si>
  <si>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</si>
  <si>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</si>
  <si>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</si>
  <si>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</si>
  <si>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</si>
  <si>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</si>
  <si>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</si>
  <si>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</si>
  <si>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</si>
  <si>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</si>
  <si>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</si>
  <si>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</si>
  <si>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</si>
  <si>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</si>
  <si>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</si>
  <si>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</si>
  <si>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</si>
  <si>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</si>
  <si>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</si>
  <si>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</si>
  <si>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</si>
  <si>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</si>
  <si>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</si>
  <si>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</si>
  <si>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</si>
  <si>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</si>
  <si>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</si>
  <si>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</si>
  <si>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</si>
  <si>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</si>
  <si>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</si>
  <si>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</si>
  <si>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</si>
  <si>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</si>
  <si>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</si>
  <si>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</si>
  <si>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</si>
  <si>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</si>
  <si>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</si>
  <si>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</si>
  <si>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</si>
  <si>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</si>
  <si>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</si>
  <si>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</si>
  <si>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</si>
  <si>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</si>
  <si>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</si>
  <si>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</si>
  <si>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</si>
  <si>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</si>
  <si>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</si>
  <si>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</si>
  <si>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</si>
  <si>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</si>
  <si>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</si>
  <si>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</si>
  <si>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</si>
  <si>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</si>
  <si>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</si>
  <si>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</si>
  <si>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</si>
  <si>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</si>
  <si>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</si>
  <si>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</si>
  <si>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</si>
  <si>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</si>
  <si>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</si>
  <si>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</si>
  <si>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</si>
  <si>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</si>
  <si>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</si>
  <si>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</si>
  <si>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</si>
  <si>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</si>
  <si>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</si>
  <si>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</si>
  <si>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</si>
  <si>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</si>
  <si>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</si>
  <si>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</si>
  <si>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</si>
  <si>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</si>
  <si>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</si>
  <si>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</si>
  <si>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</si>
  <si>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</si>
  <si>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</si>
  <si>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</si>
  <si>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</si>
  <si>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</si>
  <si>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</si>
  <si>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</si>
  <si>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</si>
  <si>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</si>
  <si>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</si>
  <si>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</si>
  <si>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</si>
  <si>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</si>
  <si>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</si>
  <si>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</si>
  <si>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</si>
  <si>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</si>
  <si>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</si>
  <si>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</si>
  <si>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</si>
  <si>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</si>
  <si>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</si>
  <si>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</si>
  <si>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</si>
  <si>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</si>
  <si>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</si>
  <si>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</si>
  <si>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</si>
  <si>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</si>
  <si>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</si>
  <si>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</si>
  <si>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</si>
  <si>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</si>
  <si>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</si>
  <si>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</si>
  <si>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</si>
  <si>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</si>
  <si>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</si>
  <si>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</si>
  <si>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</si>
  <si>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</si>
  <si>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</si>
  <si>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</si>
  <si>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</si>
  <si>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</si>
  <si>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</si>
  <si>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</si>
  <si>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</si>
  <si>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</si>
  <si>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</si>
  <si>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</si>
  <si>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</si>
  <si>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</si>
  <si>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</si>
  <si>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</si>
  <si>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</si>
  <si>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</si>
  <si>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</si>
  <si>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</si>
  <si>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</si>
  <si>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</si>
  <si>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</si>
  <si>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</si>
  <si>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</si>
  <si>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</si>
  <si>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</si>
  <si>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</si>
  <si>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</si>
  <si>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</si>
  <si>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</si>
  <si>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</si>
  <si>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</si>
  <si>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</si>
  <si>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</si>
  <si>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</si>
  <si>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</si>
  <si>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</si>
  <si>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</si>
  <si>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</si>
  <si>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</si>
  <si>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</si>
  <si>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</si>
  <si>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</si>
  <si>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</si>
  <si>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</si>
  <si>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</si>
  <si>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</si>
  <si>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</si>
  <si>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</si>
  <si>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</si>
  <si>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</si>
  <si>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</si>
  <si>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</si>
  <si>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</si>
  <si>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</si>
  <si>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</si>
  <si>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</si>
  <si>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</si>
  <si>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</si>
  <si>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</si>
  <si>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</si>
  <si>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</si>
  <si>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</si>
  <si>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</si>
  <si>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</si>
  <si>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</si>
  <si>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</si>
  <si>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</si>
  <si>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</si>
  <si>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</si>
  <si>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</si>
  <si>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</si>
  <si>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</si>
  <si>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</si>
  <si>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</si>
  <si>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</si>
  <si>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</si>
  <si>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</si>
  <si>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</si>
  <si>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</si>
  <si>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</si>
  <si>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</si>
  <si>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</si>
  <si>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</si>
  <si>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</si>
  <si>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</si>
  <si>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</si>
  <si>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</si>
  <si>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</si>
  <si>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</si>
  <si>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</si>
  <si>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</si>
  <si>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</si>
  <si>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</si>
  <si>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</si>
  <si>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</si>
  <si>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</si>
  <si>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</si>
  <si>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</si>
  <si>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</si>
  <si>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</si>
  <si>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</si>
  <si>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</si>
  <si>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</si>
  <si>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</si>
  <si>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</si>
  <si>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</si>
  <si>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</si>
  <si>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</si>
  <si>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</si>
  <si>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</si>
  <si>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</si>
  <si>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</si>
  <si>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</si>
  <si>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</si>
  <si>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</si>
  <si>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</si>
  <si>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</si>
  <si>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</si>
  <si>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</si>
  <si>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</si>
  <si>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</si>
  <si>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</si>
  <si>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</si>
  <si>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</si>
  <si>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</si>
  <si>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</si>
  <si>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</si>
  <si>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</si>
  <si>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</si>
  <si>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</si>
  <si>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</si>
  <si>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</si>
  <si>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</si>
  <si>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</si>
  <si>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</si>
  <si>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</si>
  <si>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</si>
  <si>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</si>
  <si>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</si>
  <si>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</si>
  <si>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</si>
  <si>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</si>
  <si>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</si>
  <si>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</si>
  <si>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</si>
  <si>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</si>
  <si>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</si>
  <si>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</si>
  <si>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</si>
  <si>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</si>
  <si>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</si>
  <si>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</si>
  <si>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</si>
  <si>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</si>
  <si>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</si>
  <si>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</si>
  <si>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</si>
  <si>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</si>
  <si>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</si>
  <si>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</si>
  <si>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</si>
  <si>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</si>
  <si>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</si>
  <si>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</si>
  <si>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</si>
  <si>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</si>
  <si>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</si>
  <si>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</si>
  <si>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</si>
  <si>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</si>
  <si>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</si>
  <si>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</si>
  <si>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</si>
  <si>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</si>
  <si>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</si>
  <si>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</si>
  <si>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</si>
  <si>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</si>
  <si>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</si>
  <si>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</si>
  <si>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</si>
  <si>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</si>
  <si>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</si>
  <si>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</si>
  <si>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</si>
  <si>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</si>
  <si>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</si>
  <si>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</si>
  <si>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</si>
  <si>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</si>
  <si>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</si>
  <si>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</si>
  <si>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</si>
  <si>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</si>
  <si>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</si>
  <si>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</si>
  <si>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</si>
  <si>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</si>
  <si>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</si>
  <si>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</si>
  <si>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</si>
  <si>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</si>
  <si>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</si>
  <si>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</si>
  <si>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</si>
  <si>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</si>
  <si>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</si>
  <si>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</si>
  <si>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</si>
  <si>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</si>
  <si>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</si>
  <si>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</si>
  <si>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</si>
  <si>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</si>
  <si>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</si>
  <si>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</si>
  <si>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</si>
  <si>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</si>
  <si>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</si>
  <si>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</si>
  <si>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</si>
  <si>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</si>
  <si>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</si>
  <si>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</si>
  <si>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</si>
  <si>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</si>
  <si>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</si>
  <si>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</si>
  <si>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</si>
  <si>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</si>
  <si>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</si>
  <si>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</si>
  <si>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</si>
  <si>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</si>
  <si>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</si>
  <si>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</si>
  <si>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</si>
  <si>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</si>
  <si>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</si>
  <si>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</si>
  <si>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</si>
  <si>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</si>
  <si>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</si>
  <si>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</si>
  <si>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</si>
  <si>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</si>
  <si>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</si>
  <si>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</si>
  <si>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</si>
  <si>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</si>
  <si>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</si>
  <si>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</si>
  <si>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</si>
  <si>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</si>
  <si>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</si>
  <si>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</si>
  <si>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</si>
  <si>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</si>
  <si>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</si>
  <si>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</si>
  <si>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</si>
  <si>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</si>
  <si>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</si>
  <si>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</si>
  <si>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</si>
  <si>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</si>
  <si>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</si>
  <si>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</si>
  <si>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</si>
  <si>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</si>
  <si>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</si>
  <si>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</si>
  <si>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</si>
  <si>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</si>
  <si>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</si>
  <si>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</si>
  <si>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</si>
  <si>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</si>
  <si>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</si>
  <si>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</si>
  <si>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</si>
  <si>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</si>
  <si>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</si>
  <si>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</si>
  <si>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</si>
  <si>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</si>
  <si>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</si>
  <si>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</si>
  <si>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</si>
  <si>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</si>
  <si>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</si>
  <si>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</si>
  <si>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</si>
  <si>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</si>
  <si>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</si>
  <si>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</si>
  <si>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</si>
  <si>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</si>
  <si>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</si>
  <si>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</si>
  <si>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</si>
  <si>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</si>
  <si>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</si>
  <si>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</si>
  <si>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</si>
  <si>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</si>
  <si>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</si>
  <si>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</si>
  <si>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</si>
  <si>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</si>
  <si>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</si>
  <si>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</si>
  <si>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</si>
  <si>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</si>
  <si>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</si>
  <si>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</si>
  <si>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</si>
  <si>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</si>
  <si>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</si>
  <si>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</si>
  <si>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</si>
  <si>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</si>
  <si>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</si>
  <si>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</si>
  <si>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</si>
  <si>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</si>
  <si>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</si>
  <si>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</si>
  <si>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</si>
  <si>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</si>
  <si>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</si>
  <si>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</si>
  <si>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</si>
  <si>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</si>
  <si>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</si>
  <si>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</si>
  <si>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</si>
  <si>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</si>
  <si>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</si>
  <si>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</si>
  <si>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</si>
  <si>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</si>
  <si>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</si>
  <si>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</si>
  <si>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</si>
  <si>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</si>
  <si>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</si>
  <si>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</si>
  <si>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</si>
  <si>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</si>
  <si>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</si>
  <si>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</si>
  <si>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</si>
  <si>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</si>
  <si>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</si>
  <si>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</si>
  <si>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</si>
  <si>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</si>
  <si>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</si>
  <si>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</si>
  <si>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</si>
  <si>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</si>
  <si>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</si>
  <si>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</si>
  <si>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</si>
  <si>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</si>
  <si>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</si>
  <si>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</si>
  <si>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</si>
  <si>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</si>
  <si>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</si>
  <si>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</si>
  <si>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</si>
  <si>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</si>
  <si>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</si>
  <si>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</si>
  <si>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</si>
  <si>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</si>
  <si>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</si>
  <si>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</si>
  <si>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</si>
  <si>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</si>
  <si>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</si>
  <si>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</si>
  <si>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</si>
  <si>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</si>
  <si>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</si>
  <si>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</si>
  <si>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</si>
  <si>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</si>
  <si>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</si>
  <si>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</si>
  <si>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</si>
  <si>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</si>
  <si>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</si>
  <si>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</si>
  <si>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</si>
  <si>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</si>
  <si>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</si>
  <si>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</si>
  <si>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</si>
  <si>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</si>
  <si>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</si>
  <si>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</si>
  <si>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</si>
  <si>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</si>
  <si>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</si>
  <si>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</si>
  <si>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</si>
  <si>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</si>
  <si>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</si>
  <si>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</si>
  <si>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</si>
  <si>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</si>
  <si>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</si>
  <si>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</si>
  <si>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</si>
  <si>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</si>
  <si>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</si>
  <si>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</si>
  <si>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</si>
  <si>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</si>
  <si>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</si>
  <si>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</si>
  <si>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</si>
  <si>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</si>
  <si>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</si>
  <si>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</si>
  <si>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</si>
  <si>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</si>
  <si>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</si>
  <si>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</si>
  <si>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</si>
  <si>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</si>
  <si>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</si>
  <si>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</si>
  <si>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</si>
  <si>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</si>
  <si>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</si>
  <si>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</si>
  <si>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</si>
  <si>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</si>
  <si>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</si>
  <si>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</si>
  <si>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</si>
  <si>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</si>
  <si>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</si>
  <si>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</si>
  <si>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</si>
  <si>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</si>
  <si>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</si>
  <si>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</si>
  <si>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</si>
  <si>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</si>
  <si>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</si>
  <si>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</si>
  <si>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</si>
  <si>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</si>
  <si>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</si>
  <si>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</si>
  <si>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</si>
  <si>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</si>
  <si>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</si>
  <si>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</si>
  <si>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</si>
  <si>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</si>
  <si>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</si>
  <si>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</si>
  <si>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</si>
  <si>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</si>
  <si>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</si>
  <si>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</si>
  <si>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</si>
  <si>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</si>
  <si>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</si>
  <si>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</si>
  <si>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</si>
  <si>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</si>
  <si>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</si>
  <si>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</si>
  <si>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</si>
  <si>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</si>
  <si>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</si>
  <si>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</si>
  <si>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</si>
  <si>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</si>
  <si>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</si>
  <si>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</si>
  <si>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</si>
  <si>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</si>
  <si>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</si>
  <si>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</si>
  <si>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</si>
  <si>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</si>
  <si>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</si>
  <si>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</si>
  <si>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</si>
  <si>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</si>
  <si>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</si>
  <si>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</si>
  <si>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</si>
  <si>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</si>
  <si>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</si>
  <si>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</si>
  <si>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</si>
  <si>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</si>
  <si>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</si>
  <si>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</si>
  <si>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</si>
  <si>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</si>
  <si>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</si>
  <si>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</si>
  <si>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</si>
  <si>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</si>
  <si>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</si>
  <si>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</si>
  <si>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</si>
  <si>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</si>
  <si>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</si>
  <si>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</si>
  <si>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</si>
  <si>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</si>
  <si>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</si>
  <si>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</si>
  <si>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</si>
  <si>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</si>
  <si>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</si>
  <si>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</si>
  <si>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</si>
  <si>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</si>
  <si>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</si>
  <si>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</si>
  <si>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</si>
  <si>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</si>
  <si>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</si>
  <si>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</si>
  <si>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</si>
  <si>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</si>
  <si>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</si>
  <si>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</si>
  <si>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</si>
  <si>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</si>
  <si>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</si>
  <si>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</si>
  <si>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</si>
  <si>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</si>
  <si>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</si>
  <si>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</si>
  <si>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</si>
  <si>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</si>
  <si>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</si>
  <si>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</si>
  <si>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</si>
  <si>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</si>
  <si>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</si>
  <si>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</si>
  <si>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</si>
  <si>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</si>
  <si>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</si>
  <si>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</si>
  <si>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</si>
  <si>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</si>
  <si>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</si>
  <si>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</si>
  <si>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</si>
  <si>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</si>
  <si>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</si>
  <si>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</si>
  <si>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</si>
  <si>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</si>
  <si>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</si>
  <si>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</si>
  <si>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</si>
  <si>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</si>
  <si>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</si>
  <si>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</si>
  <si>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</si>
  <si>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</si>
  <si>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</si>
  <si>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</si>
  <si>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</si>
  <si>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</si>
  <si>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</si>
  <si>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</si>
  <si>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</si>
  <si>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</si>
  <si>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</si>
  <si>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</si>
  <si>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</si>
  <si>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</si>
  <si>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</si>
  <si>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</si>
  <si>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</si>
  <si>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</si>
  <si>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</si>
  <si>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</si>
  <si>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</si>
  <si>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</si>
  <si>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</si>
  <si>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</si>
  <si>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</si>
  <si>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</si>
  <si>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</si>
  <si>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</si>
  <si>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</si>
  <si>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</si>
  <si>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</si>
  <si>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</si>
  <si>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</si>
  <si>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</si>
  <si>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</si>
  <si>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</si>
  <si>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</si>
  <si>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</si>
  <si>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</si>
  <si>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</si>
  <si>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</si>
  <si>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</si>
  <si>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</si>
  <si>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</si>
  <si>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</si>
  <si>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</si>
  <si>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</si>
  <si>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</si>
  <si>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</si>
  <si>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</si>
  <si>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</si>
  <si>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</si>
  <si>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</si>
  <si>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</si>
  <si>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</si>
  <si>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</si>
  <si>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</si>
  <si>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</si>
  <si>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</si>
  <si>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</si>
  <si>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</si>
  <si>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</si>
  <si>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</si>
  <si>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</si>
  <si>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</si>
  <si>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</si>
  <si>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</si>
  <si>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</si>
  <si>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</si>
  <si>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</si>
  <si>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</si>
  <si>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</si>
  <si>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</si>
  <si>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</si>
  <si>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</si>
  <si>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</si>
  <si>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</si>
  <si>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</si>
  <si>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</si>
  <si>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</si>
  <si>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</si>
  <si>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</si>
  <si>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</si>
  <si>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</si>
  <si>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</si>
  <si>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</si>
  <si>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</si>
  <si>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</si>
  <si>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</si>
  <si>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</si>
  <si>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</si>
  <si>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</si>
  <si>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</si>
  <si>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</si>
  <si>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</si>
  <si>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</si>
  <si>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</si>
  <si>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</si>
  <si>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</si>
  <si>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</si>
  <si>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</si>
  <si>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</si>
  <si>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</si>
  <si>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</si>
  <si>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</si>
  <si>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</si>
  <si>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</si>
  <si>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</si>
  <si>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</si>
  <si>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</si>
  <si>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</si>
  <si>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</si>
  <si>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</si>
  <si>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</si>
  <si>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</si>
  <si>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</si>
  <si>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</si>
  <si>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</si>
  <si>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</si>
  <si>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</si>
  <si>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</si>
  <si>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</si>
  <si>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</si>
  <si>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</si>
  <si>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</si>
  <si>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</si>
  <si>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</si>
  <si>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</si>
  <si>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</si>
  <si>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</si>
  <si>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</si>
  <si>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</si>
  <si>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</si>
  <si>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</si>
  <si>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</si>
  <si>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</si>
  <si>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</si>
  <si>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</si>
  <si>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</si>
  <si>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</si>
  <si>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</si>
  <si>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</si>
  <si>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</si>
  <si>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</si>
  <si>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</si>
  <si>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</si>
  <si>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</si>
  <si>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</si>
  <si>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</si>
  <si>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</si>
  <si>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</si>
  <si>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</si>
  <si>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</si>
  <si>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</si>
  <si>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</si>
  <si>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</si>
  <si>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</si>
  <si>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</si>
  <si>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</si>
  <si>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</si>
  <si>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</si>
  <si>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</si>
  <si>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</si>
  <si>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</si>
  <si>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</si>
  <si>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</si>
  <si>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</si>
  <si>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</si>
  <si>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</si>
  <si>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</si>
  <si>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</si>
  <si>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</si>
  <si>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</si>
  <si>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</si>
  <si>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</si>
  <si>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</si>
  <si>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</si>
  <si>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</si>
  <si>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</si>
  <si>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</si>
  <si>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</si>
  <si>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</si>
  <si>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</si>
  <si>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</si>
  <si>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</si>
  <si>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</si>
  <si>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</si>
  <si>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</si>
  <si>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</si>
  <si>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</si>
  <si>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</si>
  <si>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</si>
  <si>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</si>
  <si>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</si>
  <si>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</si>
  <si>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</si>
  <si>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</si>
  <si>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</si>
  <si>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</si>
  <si>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</si>
  <si>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</si>
  <si>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</si>
  <si>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</si>
  <si>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</si>
  <si>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</si>
  <si>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</si>
  <si>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</si>
  <si>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</si>
  <si>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</si>
  <si>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</si>
  <si>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</si>
  <si>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</si>
  <si>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</si>
  <si>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</si>
  <si>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</si>
  <si>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</si>
  <si>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</si>
  <si>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</si>
  <si>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</si>
  <si>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</si>
  <si>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</si>
  <si>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</si>
  <si>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</si>
  <si>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</si>
  <si>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</si>
  <si>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</si>
  <si>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</si>
  <si>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</si>
  <si>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</si>
  <si>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</si>
  <si>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</si>
  <si>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</si>
  <si>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</si>
  <si>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</si>
  <si>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</si>
  <si>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</si>
  <si>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</si>
  <si>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</si>
  <si>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</si>
  <si>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</si>
  <si>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</si>
  <si>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</si>
  <si>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</si>
  <si>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</si>
  <si>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</si>
  <si>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</si>
  <si>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</si>
  <si>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</si>
  <si>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</si>
  <si>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</si>
  <si>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</si>
  <si>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</si>
  <si>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</si>
  <si>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</si>
  <si>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</si>
  <si>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</si>
  <si>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</si>
  <si>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</si>
  <si>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</si>
  <si>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</si>
  <si>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</si>
  <si>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</si>
  <si>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</si>
  <si>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</si>
  <si>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</si>
  <si>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</si>
  <si>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</si>
  <si>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</si>
  <si>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</si>
  <si>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</si>
  <si>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</si>
  <si>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</si>
  <si>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</si>
  <si>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</si>
  <si>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</si>
  <si>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</si>
  <si>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</si>
  <si>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</si>
  <si>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</si>
  <si>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</si>
  <si>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</si>
  <si>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</si>
  <si>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</si>
  <si>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</si>
  <si>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</si>
  <si>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</si>
  <si>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</si>
  <si>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</si>
  <si>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</si>
  <si>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</si>
  <si>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</si>
  <si>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</si>
  <si>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</si>
  <si>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</si>
  <si>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</si>
  <si>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</si>
  <si>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</si>
  <si>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</si>
  <si>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</si>
  <si>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</si>
  <si>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</si>
  <si>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</si>
  <si>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</si>
  <si>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</si>
  <si>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</si>
  <si>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</si>
  <si>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</si>
  <si>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</si>
  <si>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</si>
  <si>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</si>
  <si>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</si>
  <si>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</si>
  <si>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</si>
  <si>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</si>
  <si>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</si>
  <si>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</si>
  <si>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</si>
  <si>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</si>
  <si>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</si>
  <si>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</si>
  <si>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</si>
  <si>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</si>
  <si>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</si>
  <si>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</si>
  <si>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</si>
  <si>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</si>
  <si>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</si>
  <si>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</si>
  <si>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</si>
  <si>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</si>
  <si>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</si>
  <si>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</si>
  <si>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</si>
  <si>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</si>
  <si>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</si>
  <si>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</si>
  <si>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</si>
  <si>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</si>
  <si>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</si>
  <si>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</si>
  <si>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</si>
  <si>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</si>
  <si>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</si>
  <si>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</si>
  <si>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</si>
  <si>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</si>
  <si>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</si>
  <si>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</si>
  <si>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</si>
  <si>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</si>
  <si>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</si>
  <si>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</si>
  <si>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</si>
  <si>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</si>
  <si>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</si>
  <si>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</si>
  <si>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</si>
  <si>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</si>
  <si>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</si>
  <si>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</si>
  <si>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</si>
  <si>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</si>
  <si>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</si>
  <si>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</si>
  <si>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</si>
  <si>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</si>
  <si>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</si>
  <si>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</si>
  <si>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</si>
  <si>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</si>
  <si>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</si>
  <si>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</si>
  <si>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</si>
  <si>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</si>
  <si>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</si>
  <si>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</si>
  <si>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</si>
  <si>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</si>
  <si>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</si>
  <si>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</si>
  <si>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</si>
  <si>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</si>
  <si>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</si>
  <si>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</si>
  <si>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</si>
  <si>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</si>
  <si>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</si>
  <si>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</si>
  <si>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</si>
  <si>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</si>
  <si>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</si>
  <si>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</si>
  <si>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</si>
  <si>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</si>
  <si>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</si>
  <si>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</si>
  <si>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</si>
  <si>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</si>
  <si>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</si>
  <si>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</si>
  <si>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</si>
  <si>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</si>
  <si>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</si>
  <si>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</si>
  <si>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</si>
  <si>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</si>
  <si>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</si>
  <si>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</si>
  <si>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</si>
  <si>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</si>
  <si>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</si>
  <si>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</si>
  <si>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</si>
  <si>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</si>
  <si>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</si>
  <si>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</si>
  <si>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</si>
  <si>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</si>
  <si>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</si>
  <si>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</si>
  <si>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</si>
  <si>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</si>
  <si>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</si>
  <si>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</si>
  <si>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</si>
  <si>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</si>
  <si>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</si>
  <si>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</si>
  <si>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</si>
  <si>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</si>
  <si>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</si>
  <si>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</si>
  <si>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</si>
  <si>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</si>
  <si>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</si>
  <si>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</si>
  <si>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</si>
  <si>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</si>
  <si>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</si>
  <si>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</si>
  <si>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</si>
  <si>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</si>
  <si>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</si>
  <si>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</si>
  <si>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</si>
  <si>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</si>
  <si>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</si>
  <si>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</si>
  <si>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</si>
  <si>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</si>
  <si>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</si>
  <si>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</si>
  <si>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</si>
  <si>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</si>
  <si>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</si>
  <si>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</si>
  <si>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</si>
  <si>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</si>
  <si>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</si>
  <si>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</si>
  <si>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</si>
  <si>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</si>
  <si>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</si>
  <si>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</si>
  <si>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</si>
  <si>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</si>
  <si>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</si>
  <si>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</si>
  <si>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</si>
  <si>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</si>
  <si>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</si>
  <si>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</si>
  <si>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</si>
  <si>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</si>
  <si>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</si>
  <si>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</si>
  <si>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</si>
  <si>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</si>
  <si>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</si>
  <si>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</si>
  <si>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</si>
  <si>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</si>
  <si>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</si>
  <si>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</si>
  <si>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</si>
  <si>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</si>
  <si>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</si>
  <si>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</si>
  <si>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</si>
  <si>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</si>
  <si>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</si>
  <si>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</si>
  <si>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</si>
  <si>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</si>
  <si>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</si>
  <si>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</si>
  <si>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</si>
  <si>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</si>
  <si>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</si>
  <si>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</si>
  <si>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</si>
  <si>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</si>
  <si>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</si>
  <si>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</si>
  <si>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</si>
  <si>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</si>
  <si>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</si>
  <si>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</si>
  <si>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</si>
  <si>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</si>
  <si>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</si>
  <si>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</si>
  <si>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</si>
  <si>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</si>
  <si>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</si>
  <si>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</si>
  <si>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</si>
  <si>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</si>
  <si>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</si>
  <si>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</si>
  <si>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</si>
  <si>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</si>
  <si>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</si>
  <si>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</si>
  <si>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</si>
  <si>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</si>
  <si>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</si>
  <si>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</si>
  <si>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</si>
  <si>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</si>
  <si>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</si>
  <si>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</si>
  <si>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</si>
  <si>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</si>
  <si>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</si>
  <si>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</si>
  <si>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</si>
  <si>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</si>
  <si>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</si>
  <si>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</si>
  <si>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</si>
  <si>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</si>
  <si>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</si>
  <si>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</si>
  <si>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</si>
  <si>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</si>
  <si>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</si>
  <si>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</si>
  <si>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</si>
  <si>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</si>
  <si>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</si>
  <si>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</si>
  <si>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</si>
  <si>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</si>
  <si>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</si>
  <si>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</si>
  <si>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</si>
  <si>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</si>
  <si>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</si>
  <si>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</si>
  <si>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</si>
  <si>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</si>
  <si>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</si>
  <si>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</si>
  <si>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</si>
  <si>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</si>
  <si>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</si>
  <si>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</si>
  <si>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</si>
  <si>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</si>
  <si>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</si>
  <si>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</si>
  <si>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</si>
  <si>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</si>
  <si>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</si>
  <si>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</si>
  <si>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</si>
  <si>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</si>
  <si>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</si>
  <si>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</si>
  <si>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</si>
  <si>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</si>
  <si>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</si>
  <si>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</si>
  <si>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</si>
  <si>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</si>
  <si>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</si>
  <si>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</si>
  <si>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</si>
  <si>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</si>
  <si>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</si>
  <si>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</si>
  <si>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</si>
  <si>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</si>
  <si>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</si>
  <si>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</si>
  <si>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</si>
  <si>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</si>
  <si>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</si>
  <si>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</si>
  <si>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</si>
  <si>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</si>
  <si>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</si>
  <si>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</si>
  <si>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</si>
  <si>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</si>
  <si>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</si>
  <si>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</si>
  <si>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</si>
  <si>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</si>
  <si>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</si>
  <si>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</si>
  <si>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</si>
  <si>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</si>
  <si>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</si>
  <si>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</si>
  <si>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</si>
  <si>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</si>
  <si>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</si>
  <si>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</si>
  <si>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</si>
  <si>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</si>
  <si>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</si>
  <si>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</si>
  <si>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</si>
  <si>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</si>
  <si>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</si>
  <si>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</si>
  <si>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</si>
  <si>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</si>
  <si>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</si>
  <si>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</si>
  <si>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</si>
  <si>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</si>
  <si>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</si>
  <si>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</si>
  <si>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</si>
  <si>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</si>
  <si>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</si>
  <si>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</si>
  <si>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</si>
  <si>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</si>
  <si>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</si>
  <si>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</si>
  <si>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</si>
  <si>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</si>
  <si>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</si>
  <si>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</si>
  <si>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</si>
  <si>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</si>
  <si>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</si>
  <si>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</si>
  <si>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</si>
  <si>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</si>
  <si>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</si>
  <si>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</si>
  <si>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</si>
  <si>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</si>
  <si>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</si>
  <si>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</si>
  <si>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</si>
  <si>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</si>
  <si>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</si>
  <si>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</si>
  <si>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</si>
  <si>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</si>
  <si>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</si>
  <si>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</si>
  <si>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</si>
  <si>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</si>
  <si>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</si>
  <si>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</si>
  <si>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</si>
  <si>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</si>
  <si>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</si>
  <si>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</si>
  <si>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</si>
  <si>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</si>
  <si>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</si>
  <si>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</si>
  <si>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</si>
  <si>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</si>
  <si>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</si>
  <si>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</si>
  <si>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</si>
  <si>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</si>
  <si>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</si>
  <si>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</si>
  <si>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</si>
  <si>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</si>
  <si>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</si>
  <si>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</si>
  <si>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</si>
  <si>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</si>
  <si>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</si>
  <si>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</si>
  <si>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</si>
  <si>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</si>
  <si>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</si>
  <si>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</si>
  <si>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</si>
  <si>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</si>
  <si>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</si>
  <si>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</si>
  <si>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</si>
  <si>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</si>
  <si>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</si>
  <si>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</si>
  <si>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</si>
  <si>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</si>
  <si>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</si>
  <si>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</si>
  <si>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</si>
  <si>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</si>
  <si>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</si>
  <si>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</si>
  <si>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</si>
  <si>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</si>
  <si>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</si>
  <si>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</si>
  <si>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</si>
  <si>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</si>
  <si>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</si>
  <si>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</si>
  <si>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</si>
  <si>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</si>
  <si>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</si>
  <si>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</si>
  <si>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</si>
  <si>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</si>
  <si>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</si>
  <si>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</si>
  <si>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</si>
  <si>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</si>
  <si>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</si>
  <si>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</si>
  <si>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</si>
  <si>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</si>
  <si>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</si>
  <si>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</si>
  <si>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</si>
  <si>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</si>
  <si>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</si>
  <si>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</si>
  <si>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</si>
  <si>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</si>
  <si>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</si>
  <si>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</si>
  <si>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</si>
  <si>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</si>
  <si>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</si>
  <si>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</si>
  <si>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</si>
  <si>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</si>
  <si>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</si>
  <si>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</si>
  <si>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</si>
  <si>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</si>
  <si>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</si>
  <si>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</si>
  <si>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</si>
  <si>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</si>
  <si>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</si>
  <si>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</si>
  <si>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</si>
  <si>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</si>
  <si>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</si>
  <si>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</si>
  <si>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</si>
  <si>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</si>
  <si>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</si>
  <si>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</si>
  <si>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</si>
  <si>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</si>
  <si>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</si>
  <si>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</si>
  <si>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</si>
  <si>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</si>
  <si>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</si>
  <si>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</si>
  <si>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</si>
  <si>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</si>
  <si>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</si>
  <si>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</si>
  <si>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</si>
  <si>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</si>
  <si>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</si>
  <si>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</si>
  <si>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</si>
  <si>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</si>
  <si>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</si>
  <si>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</si>
  <si>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</si>
  <si>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</si>
  <si>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</si>
  <si>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</si>
  <si>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</si>
  <si>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</si>
  <si>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</si>
  <si>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</si>
  <si>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</si>
  <si>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</si>
  <si>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</si>
  <si>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</si>
  <si>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</si>
  <si>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</si>
  <si>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</si>
  <si>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</si>
  <si>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</si>
  <si>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</si>
  <si>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</si>
  <si>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</si>
  <si>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</si>
  <si>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</si>
  <si>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</si>
  <si>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</si>
  <si>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</si>
  <si>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</si>
  <si>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</si>
  <si>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</si>
  <si>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</si>
  <si>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</si>
  <si>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</si>
  <si>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</si>
  <si>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</si>
  <si>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</si>
  <si>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</si>
  <si>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</si>
  <si>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</si>
  <si>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</si>
  <si>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</si>
  <si>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</si>
  <si>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</si>
  <si>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</si>
  <si>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</si>
  <si>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</si>
  <si>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</si>
  <si>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</si>
  <si>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</si>
  <si>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</si>
  <si>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</si>
  <si>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</si>
  <si>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</si>
  <si>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</si>
  <si>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</si>
  <si>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</si>
  <si>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</si>
  <si>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</si>
  <si>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</si>
  <si>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</si>
  <si>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</si>
  <si>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</si>
  <si>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</si>
  <si>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</si>
  <si>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</si>
  <si>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</si>
  <si>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</si>
  <si>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</si>
  <si>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</si>
  <si>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</si>
  <si>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</si>
  <si>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</si>
  <si>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</si>
  <si>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</si>
  <si>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</si>
  <si>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</si>
  <si>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</si>
  <si>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</si>
  <si>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</si>
  <si>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</si>
  <si>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</si>
  <si>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</si>
  <si>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</si>
  <si>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</si>
  <si>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</si>
  <si>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</si>
  <si>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</si>
  <si>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</si>
  <si>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</si>
  <si>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</si>
  <si>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</si>
  <si>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</si>
  <si>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</si>
  <si>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</si>
  <si>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</si>
  <si>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</si>
  <si>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</si>
  <si>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</si>
  <si>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</si>
  <si>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</si>
  <si>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</si>
  <si>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</si>
  <si>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</si>
  <si>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</si>
  <si>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</si>
  <si>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</si>
  <si>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</si>
  <si>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</si>
  <si>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</si>
  <si>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</si>
  <si>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</si>
  <si>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</si>
  <si>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</si>
  <si>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</si>
  <si>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</si>
  <si>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</si>
  <si>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</si>
  <si>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</si>
  <si>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</si>
  <si>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</si>
  <si>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</si>
  <si>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</si>
  <si>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</si>
  <si>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</si>
  <si>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</si>
  <si>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</si>
  <si>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</si>
  <si>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</si>
  <si>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</si>
  <si>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</si>
  <si>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</si>
  <si>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</si>
  <si>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</si>
  <si>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</si>
  <si>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</si>
  <si>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</si>
  <si>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</si>
  <si>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</si>
  <si>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</si>
  <si>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</si>
  <si>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</si>
  <si>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</si>
  <si>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</si>
  <si>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</si>
  <si>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</si>
  <si>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</si>
  <si>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</si>
  <si>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</si>
  <si>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</si>
  <si>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</si>
  <si>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</si>
  <si>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</si>
  <si>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</si>
  <si>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</si>
  <si>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</si>
  <si>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</si>
  <si>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</si>
  <si>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</si>
  <si>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</si>
  <si>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</si>
  <si>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</si>
  <si>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</si>
  <si>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</si>
  <si>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</si>
  <si>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</si>
  <si>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</si>
  <si>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</si>
  <si>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</si>
  <si>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</si>
  <si>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</si>
  <si>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</si>
  <si>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</si>
  <si>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</si>
  <si>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</si>
  <si>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</si>
  <si>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</si>
  <si>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</si>
  <si>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</si>
  <si>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</si>
  <si>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</si>
  <si>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</si>
  <si>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</si>
  <si>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</si>
  <si>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</si>
  <si>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</si>
  <si>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</si>
  <si>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</si>
  <si>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</si>
  <si>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</si>
  <si>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</si>
  <si>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</si>
  <si>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</si>
  <si>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</si>
  <si>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</si>
  <si>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</si>
  <si>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</si>
  <si>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</si>
  <si>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</si>
  <si>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</si>
  <si>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</si>
  <si>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</si>
  <si>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</si>
  <si>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</si>
  <si>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</si>
  <si>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</si>
  <si>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</si>
  <si>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</si>
  <si>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</si>
  <si>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</si>
  <si>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</si>
  <si>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</si>
  <si>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</si>
  <si>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</si>
  <si>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</si>
  <si>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</si>
  <si>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</si>
  <si>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</si>
  <si>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</si>
  <si>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</si>
  <si>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</si>
  <si>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</si>
  <si>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</si>
  <si>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</si>
  <si>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</si>
  <si>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</si>
  <si>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</si>
  <si>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</si>
  <si>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</si>
  <si>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</si>
  <si>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</si>
  <si>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</si>
  <si>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</si>
  <si>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</si>
  <si>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</si>
  <si>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</si>
  <si>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</si>
  <si>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</si>
  <si>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</si>
  <si>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</si>
  <si>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</si>
  <si>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</si>
  <si>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</si>
  <si>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</si>
  <si>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</si>
  <si>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</si>
  <si>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</si>
  <si>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</si>
  <si>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</si>
  <si>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</si>
  <si>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</si>
  <si>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</si>
  <si>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</si>
  <si>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</si>
  <si>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</si>
  <si>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</si>
  <si>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</si>
  <si>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</si>
  <si>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</si>
  <si>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</si>
  <si>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</si>
  <si>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</si>
  <si>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</si>
  <si>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</si>
  <si>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</si>
  <si>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</si>
  <si>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</si>
  <si>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</si>
  <si>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</si>
  <si>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</si>
  <si>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</si>
  <si>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</si>
  <si>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</si>
  <si>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</si>
  <si>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</si>
  <si>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</si>
  <si>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</si>
  <si>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</si>
  <si>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</si>
  <si>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</si>
  <si>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</si>
  <si>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</si>
  <si>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</si>
  <si>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</si>
  <si>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</si>
  <si>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</si>
  <si>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</si>
  <si>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</si>
  <si>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</si>
  <si>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</si>
  <si>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</si>
  <si>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</si>
  <si>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</si>
  <si>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</si>
  <si>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</si>
  <si>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</si>
  <si>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</si>
  <si>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</si>
  <si>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</si>
  <si>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</si>
  <si>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</si>
  <si>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</si>
  <si>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</si>
  <si>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</si>
  <si>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</si>
  <si>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</si>
  <si>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</si>
  <si>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</si>
  <si>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</si>
  <si>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</si>
  <si>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</si>
  <si>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</si>
  <si>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</si>
  <si>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</si>
  <si>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</si>
  <si>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</si>
  <si>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</si>
  <si>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</si>
  <si>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</si>
  <si>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</si>
  <si>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</si>
  <si>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</si>
  <si>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</si>
  <si>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</si>
  <si>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</si>
  <si>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</si>
  <si>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</si>
  <si>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</si>
  <si>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</si>
  <si>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</si>
  <si>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</si>
  <si>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</si>
  <si>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</si>
  <si>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</si>
  <si>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</si>
  <si>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</si>
  <si>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</si>
  <si>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</si>
  <si>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</si>
  <si>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</si>
  <si>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</si>
  <si>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</si>
  <si>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</si>
  <si>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</si>
  <si>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</si>
  <si>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</si>
  <si>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</si>
  <si>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</si>
  <si>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</si>
  <si>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</si>
  <si>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</si>
  <si>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</si>
  <si>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</si>
  <si>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</si>
  <si>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</si>
  <si>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</si>
  <si>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</si>
  <si>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</si>
  <si>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</si>
  <si>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</si>
  <si>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</si>
  <si>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</si>
  <si>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</si>
  <si>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</si>
  <si>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</si>
  <si>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</si>
  <si>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</si>
  <si>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</si>
  <si>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</si>
  <si>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</si>
  <si>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</si>
  <si>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</si>
  <si>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</si>
  <si>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</si>
  <si>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</si>
  <si>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</si>
  <si>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Count of outcome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</si>
  <si>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</si>
  <si>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</si>
  <si>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</si>
  <si>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</si>
  <si>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</si>
  <si>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</si>
  <si>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</si>
  <si>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</si>
  <si>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</si>
  <si>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</si>
  <si>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</si>
  <si>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</si>
  <si>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</si>
  <si>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</si>
  <si>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</si>
  <si>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</si>
  <si>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</si>
  <si>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</si>
  <si>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</si>
  <si>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</si>
  <si>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</si>
  <si>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</si>
  <si>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</si>
  <si>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</si>
  <si>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</si>
  <si>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</si>
  <si>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</si>
  <si>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</si>
  <si>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</si>
  <si>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</si>
  <si>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</si>
  <si>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</si>
  <si>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</si>
  <si>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</si>
  <si>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</si>
  <si>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</si>
  <si>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</si>
  <si>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Mode</t>
  </si>
  <si>
    <t>Maximum</t>
  </si>
  <si>
    <t>Minimum</t>
  </si>
  <si>
    <t>Variance</t>
  </si>
  <si>
    <t>SD</t>
  </si>
  <si>
    <t>Successful</t>
  </si>
  <si>
    <t>Failed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</si>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</sst>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71916010498687E-2"/>
          <c:y val="9.867636337124526E-2"/>
          <c:w val="0.87232174103237092"/>
          <c:h val="0.45888597258676"/>
        </c:manualLayout>
      </c:layout>
      <c:lineChart>
        <c:grouping val="standard"/>
        <c:varyColors val="0"/>
        <c:ser>
          <c:idx val="4"/>
          <c:order val="4"/>
          <c:tx>
            <c:strRef>
              <c:f>'Goal Comparisons'!$F$1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Comparisons'!$A$2:$A$13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Comparisons'!$F$2:$F$13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F-46BC-9782-A28486A20980}"/>
            </c:ext>
          </c:extLst>
        </c:ser>
        <c:ser>
          <c:idx val="5"/>
          <c:order val="5"/>
          <c:tx>
            <c:strRef>
              <c:f>'Goal Comparisons'!$G$1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Comparisons'!$A$2:$A$13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Comparisons'!$G$2:$G$13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CF-46BC-9782-A28486A20980}"/>
            </c:ext>
          </c:extLst>
        </c:ser>
        <c:ser>
          <c:idx val="6"/>
          <c:order val="6"/>
          <c:tx>
            <c:strRef>
              <c:f>'Goal Comparisons'!$H$1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'Goal Comparisons'!$A$2:$A$13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Comparisons'!$H$2:$H$13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CF-46BC-9782-A28486A2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22495"/>
        <c:axId val="4077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Comparisons'!$B$1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Comparisons'!$B$2:$B$13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CF-46BC-9782-A28486A209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Comparisons'!$C$1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Comparisons'!$C$2:$C$13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CF-46BC-9782-A28486A209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Comparisons'!$D$1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Comparisons'!$D$2:$D$13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CF-46BC-9782-A28486A209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Comparisons'!$E$1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Comparisons'!$E$2:$E$13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CF-46BC-9782-A28486A20980}"/>
                  </c:ext>
                </c:extLst>
              </c15:ser>
            </c15:filteredLineSeries>
          </c:ext>
        </c:extLst>
      </c:lineChart>
      <c:catAx>
        <c:axId val="4077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15423"/>
        <c:crosses val="autoZero"/>
        <c:auto val="1"/>
        <c:lblAlgn val="ctr"/>
        <c:lblOffset val="100"/>
        <c:noMultiLvlLbl val="0"/>
      </c:catAx>
      <c:valAx>
        <c:axId val="4077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by Date!PivotTable7</c:name>
    <c:fmtId val="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'Campaign Success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0-4BAA-AD47-ED8E3F7F8A73}"/>
            </c:ext>
          </c:extLst>
        </c:ser>
        <c:ser>
          <c:idx val="1"/>
          <c:order val="1"/>
          <c:tx>
            <c:strRef>
              <c:f>'Campaign Success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 Success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0-4BAA-AD47-ED8E3F7F8A73}"/>
            </c:ext>
          </c:extLst>
        </c:ser>
        <c:ser>
          <c:idx val="2"/>
          <c:order val="2"/>
          <c:tx>
            <c:strRef>
              <c:f>'Campaign Success by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'Campaign Success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by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0-4BAA-AD47-ED8E3F7F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09855"/>
        <c:axId val="2056306943"/>
      </c:lineChart>
      <c:catAx>
        <c:axId val="20563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06943"/>
        <c:crosses val="autoZero"/>
        <c:auto val="1"/>
        <c:lblAlgn val="ctr"/>
        <c:lblOffset val="100"/>
        <c:noMultiLvlLbl val="0"/>
      </c:catAx>
      <c:valAx>
        <c:axId val="20563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by Category!PivotTable7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A-45FC-BFC9-6917CEC5E7B7}"/>
            </c:ext>
          </c:extLst>
        </c:ser>
        <c:ser>
          <c:idx val="1"/>
          <c:order val="1"/>
          <c:tx>
            <c:strRef>
              <c:f>'Campaign Success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A-45FC-BFC9-6917CEC5E7B7}"/>
            </c:ext>
          </c:extLst>
        </c:ser>
        <c:ser>
          <c:idx val="2"/>
          <c:order val="2"/>
          <c:tx>
            <c:strRef>
              <c:f>'Campaign Success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A-45FC-BFC9-6917CEC5E7B7}"/>
            </c:ext>
          </c:extLst>
        </c:ser>
        <c:ser>
          <c:idx val="3"/>
          <c:order val="3"/>
          <c:tx>
            <c:strRef>
              <c:f>'Campaign Success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A-45FC-BFC9-6917CEC5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61839"/>
        <c:axId val="2025444143"/>
      </c:barChart>
      <c:catAx>
        <c:axId val="2345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44143"/>
        <c:crosses val="autoZero"/>
        <c:auto val="1"/>
        <c:lblAlgn val="ctr"/>
        <c:lblOffset val="100"/>
        <c:noMultiLvlLbl val="0"/>
      </c:catAx>
      <c:valAx>
        <c:axId val="20254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146050</xdr:rowOff>
    </xdr:from>
    <xdr:to>
      <xdr:col>7</xdr:col>
      <xdr:colOff>838200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84F6F-B663-5706-CB6F-AD7AF63A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</xdr:colOff>
      <xdr:row>4</xdr:row>
      <xdr:rowOff>2720</xdr:rowOff>
    </xdr:from>
    <xdr:to>
      <xdr:col>13</xdr:col>
      <xdr:colOff>603250</xdr:colOff>
      <xdr:row>17</xdr:row>
      <xdr:rowOff>151492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6EAE8-257F-07B0-AFFF-9DD4F4C8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625474</xdr:colOff>
      <xdr:row>1</xdr:row>
      <xdr:rowOff>193674</xdr:rowOff>
    </xdr:from>
    <xdr:to>
      <xdr:col>18</xdr:col>
      <xdr:colOff>361950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308A-5842-FF38-1DB7-E9320FB50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enn, Daniel R. (HQ-YA010)" refreshedDate="45155.590598379633" createdVersion="8" refreshedVersion="8" minRefreshableVersion="3" recordCount="1000" xr:uid="{0CF74F6D-16E3-4F36-AC51-1F2B8C5398D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67A16-FAD3-4E18-9B0C-268FF207E351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ame="Months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21" baseItem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C81AC-102E-49D0-ADA7-7827FA6B756B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75DE-5A1F-4603-8D98-9133F02B0338}">
  <dimension ref="A1:H13"/>
  <sheetViews>
    <sheetView workbookViewId="0">
      <selection activeCell="J28" sqref="J28"/>
    </sheetView>
  </sheetViews>
  <sheetFormatPr defaultRowHeight="15.5" x14ac:dyDescent="0.35"/>
  <cols>
    <col min="1" max="1" width="29.25" customWidth="1"/>
    <col min="2" max="2" width="12.1640625" customWidth="1"/>
    <col min="6" max="6" width="10.75" customWidth="1"/>
    <col min="7" max="7" width="10.83203125" customWidth="1"/>
    <col min="8" max="8" width="11.33203125" customWidth="1"/>
  </cols>
  <sheetData>
    <row r="1" spans="1:8" s="10" customFormat="1" ht="31" x14ac:dyDescent="0.35">
      <c r="A1" s="11" t="s">
        <v>2086</v>
      </c>
      <c r="B1" s="11" t="s">
        <v>2087</v>
      </c>
      <c r="C1" s="11" t="s">
        <v>2088</v>
      </c>
      <c r="D1" s="11" t="s">
        <v>2105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35">
      <c r="A2" t="s">
        <v>2093</v>
      </c>
      <c r="B2">
        <f>COUNTIFS(Crowdfunding!G:G,"successful", Crowdfunding!D:D,"&lt;1000")</f>
        <v>30</v>
      </c>
      <c r="C2">
        <f>COUNTIFS(Crowdfunding!G:G,"failed", Crowdfunding!D:D,"&lt;1000")</f>
        <v>20</v>
      </c>
      <c r="D2">
        <f>COUNTIFS(Crowdfunding!G:G,"canceled", Crowdfunding!D:D,"&lt;1000")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2094</v>
      </c>
      <c r="B3">
        <f>COUNTIFS(Crowdfunding!G:G,"successful", Crowdfunding!D:D,"&gt;999",Crowdfunding!D:D, "&lt;5000" )</f>
        <v>191</v>
      </c>
      <c r="C3">
        <f>COUNTIFS(Crowdfunding!G:G,"failed", Crowdfunding!D:D,"&gt;999",Crowdfunding!D:D, "&lt;5000" )</f>
        <v>38</v>
      </c>
      <c r="D3">
        <f>COUNTIFS(Crowdfunding!G:G,"canceled", Crowdfunding!D:D,"&gt;999",Crowdfunding!D:D, "&lt;5000" 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2095</v>
      </c>
      <c r="B4">
        <f>COUNTIFS(Crowdfunding!G:G,"successful", Crowdfunding!D:D,"&gt;4999",Crowdfunding!D:D, "&lt;10000" )</f>
        <v>164</v>
      </c>
      <c r="C4">
        <f>COUNTIFS(Crowdfunding!G:G,"failed", Crowdfunding!D:D,"&gt;4999",Crowdfunding!D:D, "&lt;10000" )</f>
        <v>126</v>
      </c>
      <c r="D4">
        <f>COUNTIFS(Crowdfunding!G:G,"canceled", Crowdfunding!D:D,"&gt;4999",Crowdfunding!D:D, "&lt;10000" 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2096</v>
      </c>
      <c r="B5">
        <f>COUNTIFS(Crowdfunding!G:G,"successful", Crowdfunding!D:D,"&gt;9999",Crowdfunding!D:D, "&lt;15000" )</f>
        <v>4</v>
      </c>
      <c r="C5">
        <f>COUNTIFS(Crowdfunding!G:G,"failed", Crowdfunding!D:D,"&gt;9999",Crowdfunding!D:D, "&lt;15000" )</f>
        <v>5</v>
      </c>
      <c r="D5">
        <f>COUNTIFS(Crowdfunding!G:G,"canceled", Crowdfunding!D:D,"&gt;9999",Crowdfunding!D:D, "&lt;15000" 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2097</v>
      </c>
      <c r="B6">
        <f>COUNTIFS(Crowdfunding!G:G,"successful", Crowdfunding!D:D,"&gt;14999",Crowdfunding!D:D, "&lt;20000" )</f>
        <v>10</v>
      </c>
      <c r="C6">
        <f>COUNTIFS(Crowdfunding!G:G,"failed", Crowdfunding!D:D,"&gt;14999",Crowdfunding!D:D, "&lt;20000" )</f>
        <v>0</v>
      </c>
      <c r="D6">
        <f>COUNTIFS(Crowdfunding!G:G,"canceled", Crowdfunding!D:D,"&gt;14999",Crowdfunding!D:D, "&lt;20000" 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2098</v>
      </c>
      <c r="B7">
        <f>COUNTIFS(Crowdfunding!G:G,"successful", Crowdfunding!D:D,"&gt;19999",Crowdfunding!D:D, "&lt;25000" )</f>
        <v>7</v>
      </c>
      <c r="C7">
        <f>COUNTIFS(Crowdfunding!G:G,"failed", Crowdfunding!D:D,"&gt;19999",Crowdfunding!D:D, "&lt;25000" )</f>
        <v>0</v>
      </c>
      <c r="D7">
        <f>COUNTIFS(Crowdfunding!G:G,"canceled", Crowdfunding!D:D,"&gt;19999",Crowdfunding!D:D, "&lt;25000" 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2099</v>
      </c>
      <c r="B8">
        <f>COUNTIFS(Crowdfunding!G:G,"successful", Crowdfunding!D:D,"&gt;24999",Crowdfunding!D:D, "&lt;30000" )</f>
        <v>11</v>
      </c>
      <c r="C8">
        <f>COUNTIFS(Crowdfunding!G:G,"failed", Crowdfunding!D:D,"&gt;24999",Crowdfunding!D:D, "&lt;30000" )</f>
        <v>3</v>
      </c>
      <c r="D8">
        <f>COUNTIFS(Crowdfunding!G:G,"canceled", Crowdfunding!D:D,"&gt;24999",Crowdfunding!D:D, "&lt;30000" 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2100</v>
      </c>
      <c r="B9">
        <f>COUNTIFS(Crowdfunding!G:G,"successful", Crowdfunding!D:D,"&gt;29999",Crowdfunding!D:D, "&lt;35000" )</f>
        <v>7</v>
      </c>
      <c r="C9">
        <f>COUNTIFS(Crowdfunding!G:G,"failed", Crowdfunding!D:D,"&gt;29999",Crowdfunding!D:D, "&lt;35000" )</f>
        <v>0</v>
      </c>
      <c r="D9">
        <f>COUNTIFS(Crowdfunding!G:G,"canceled", Crowdfunding!D:D,"&gt;29999",Crowdfunding!D:D, "&lt;35000" 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2101</v>
      </c>
      <c r="B10">
        <f>COUNTIFS(Crowdfunding!G:G,"successful", Crowdfunding!D:D,"&gt;34999",Crowdfunding!D:D, "&lt;40000" )</f>
        <v>8</v>
      </c>
      <c r="C10">
        <f>COUNTIFS(Crowdfunding!G:G,"failed", Crowdfunding!D:D,"&gt;34999",Crowdfunding!D:D, "&lt;40000" )</f>
        <v>3</v>
      </c>
      <c r="D10">
        <f>COUNTIFS(Crowdfunding!G:G,"canceled", Crowdfunding!D:D,"&gt;34999",Crowdfunding!D:D, "&lt;40000" 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2102</v>
      </c>
      <c r="B11">
        <f>COUNTIFS(Crowdfunding!G:G,"successful", Crowdfunding!D:D,"&gt;39999",Crowdfunding!D:D, "&lt;45000" )</f>
        <v>11</v>
      </c>
      <c r="C11">
        <f>COUNTIFS(Crowdfunding!G:G,"failed", Crowdfunding!D:D,"&gt;39999",Crowdfunding!D:D, "&lt;45000" )</f>
        <v>3</v>
      </c>
      <c r="D11">
        <f>COUNTIFS(Crowdfunding!G:G,"canceled", Crowdfunding!D:D,"&gt;39999",Crowdfunding!D:D, "&lt;45000" 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2103</v>
      </c>
      <c r="B12">
        <f>COUNTIFS(Crowdfunding!G:G,"successful", Crowdfunding!D:D,"&gt;44999",Crowdfunding!D:D, "&lt;50000" )</f>
        <v>8</v>
      </c>
      <c r="C12">
        <f>COUNTIFS(Crowdfunding!G:G,"failed", Crowdfunding!D:D,"&gt;44999",Crowdfunding!D:D, "&lt;50000" )</f>
        <v>3</v>
      </c>
      <c r="D12">
        <f>COUNTIFS(Crowdfunding!G:G,"canceled", Crowdfunding!D:D,"&gt;44999",Crowdfunding!D:D, "&lt;50000" 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2104</v>
      </c>
      <c r="B13">
        <f>COUNTIFS(Crowdfunding!G:G,"successful", Crowdfunding!D:D,"&gt;49999" )</f>
        <v>114</v>
      </c>
      <c r="C13">
        <f>COUNTIFS(Crowdfunding!G:G,"failed", Crowdfunding!D:D,"&gt;49999" )</f>
        <v>163</v>
      </c>
      <c r="D13">
        <f>COUNTIFS(Crowdfunding!G:G,"canceled", Crowdfunding!D:D,"&gt;49999" 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1166-D252-449C-9773-536852F9AA2F}">
  <dimension ref="A2:E19"/>
  <sheetViews>
    <sheetView topLeftCell="A2" zoomScale="70" zoomScaleNormal="70" workbookViewId="0">
      <selection activeCell="L25" sqref="L25"/>
    </sheetView>
  </sheetViews>
  <sheetFormatPr defaultRowHeight="15.5" x14ac:dyDescent="0.35"/>
  <cols>
    <col min="1" max="1" width="16.25" bestFit="1" customWidth="1"/>
    <col min="2" max="2" width="16.1640625" bestFit="1" customWidth="1"/>
    <col min="3" max="3" width="5.6640625" bestFit="1" customWidth="1"/>
    <col min="4" max="4" width="9.5" bestFit="1" customWidth="1"/>
    <col min="5" max="6" width="10.83203125" bestFit="1" customWidth="1"/>
  </cols>
  <sheetData>
    <row r="2" spans="1:5" x14ac:dyDescent="0.35">
      <c r="A2" s="5" t="s">
        <v>2033</v>
      </c>
      <c r="B2" t="s">
        <v>2068</v>
      </c>
    </row>
    <row r="3" spans="1:5" x14ac:dyDescent="0.35">
      <c r="A3" s="5" t="s">
        <v>2085</v>
      </c>
      <c r="B3" t="s">
        <v>2068</v>
      </c>
    </row>
    <row r="5" spans="1:5" x14ac:dyDescent="0.35">
      <c r="A5" s="5" t="s">
        <v>2070</v>
      </c>
      <c r="B5" s="5" t="s">
        <v>2069</v>
      </c>
    </row>
    <row r="6" spans="1:5" x14ac:dyDescent="0.35">
      <c r="A6" s="5" t="s">
        <v>2031</v>
      </c>
      <c r="B6" t="s">
        <v>74</v>
      </c>
      <c r="C6" t="s">
        <v>14</v>
      </c>
      <c r="D6" t="s">
        <v>20</v>
      </c>
      <c r="E6" t="s">
        <v>2032</v>
      </c>
    </row>
    <row r="7" spans="1:5" x14ac:dyDescent="0.35">
      <c r="A7" s="9" t="s">
        <v>2073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35">
      <c r="A8" s="9" t="s">
        <v>2074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35">
      <c r="A9" s="9" t="s">
        <v>2075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35">
      <c r="A10" s="9" t="s">
        <v>2076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35">
      <c r="A11" s="9" t="s">
        <v>2077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35">
      <c r="A12" s="9" t="s">
        <v>2078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35">
      <c r="A13" s="9" t="s">
        <v>2079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35">
      <c r="A14" s="9" t="s">
        <v>2080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35">
      <c r="A15" s="9" t="s">
        <v>2081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35">
      <c r="A16" s="9" t="s">
        <v>2082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35">
      <c r="A17" s="9" t="s">
        <v>2083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35">
      <c r="A18" s="9" t="s">
        <v>2084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35">
      <c r="A19" s="9" t="s">
        <v>2032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2101-BB80-4AD3-80A9-AD88FBCC8D4C}">
  <dimension ref="A1:F30"/>
  <sheetViews>
    <sheetView topLeftCell="A2" zoomScale="70" zoomScaleNormal="70" workbookViewId="0">
      <selection activeCell="B17" sqref="B17"/>
    </sheetView>
  </sheetViews>
  <sheetFormatPr defaultRowHeight="15.5" x14ac:dyDescent="0.35"/>
  <cols>
    <col min="1" max="1" width="17.33203125" bestFit="1" customWidth="1"/>
    <col min="2" max="2" width="16.1640625" bestFit="1" customWidth="1"/>
    <col min="3" max="3" width="5.6640625" bestFit="1" customWidth="1"/>
    <col min="4" max="4" width="4" bestFit="1" customWidth="1"/>
    <col min="5" max="5" width="9.5" bestFit="1" customWidth="1"/>
    <col min="6" max="6" width="10.83203125" bestFit="1" customWidth="1"/>
  </cols>
  <sheetData>
    <row r="1" spans="1:6" x14ac:dyDescent="0.35">
      <c r="A1" s="5" t="s">
        <v>6</v>
      </c>
      <c r="B1" t="s">
        <v>2068</v>
      </c>
    </row>
    <row r="2" spans="1:6" x14ac:dyDescent="0.35">
      <c r="A2" s="5" t="s">
        <v>2033</v>
      </c>
      <c r="B2" t="s">
        <v>2068</v>
      </c>
    </row>
    <row r="4" spans="1:6" x14ac:dyDescent="0.35">
      <c r="A4" s="5" t="s">
        <v>2070</v>
      </c>
      <c r="B4" s="5" t="s">
        <v>2069</v>
      </c>
    </row>
    <row r="5" spans="1:6" x14ac:dyDescent="0.35">
      <c r="A5" s="5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5">
      <c r="A6" s="6" t="s">
        <v>2051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2067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2044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2046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2045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2055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2036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2047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2060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2059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2063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2050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2057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2042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2058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2038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2054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2062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2061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2053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2048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2040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2064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2032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0" sqref="H10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5.58203125" customWidth="1"/>
    <col min="8" max="8" width="13" bestFit="1" customWidth="1"/>
    <col min="9" max="9" width="15.58203125" customWidth="1"/>
    <col min="12" max="13" width="11.1640625" bestFit="1" customWidth="1"/>
    <col min="14" max="15" width="11.1640625" customWidth="1"/>
    <col min="18" max="18" width="28" bestFit="1" customWidth="1"/>
    <col min="19" max="19" width="21" customWidth="1"/>
    <col min="20" max="20" width="1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conditionalFormatting sqref="G2:G1001">
    <cfRule type="cellIs" dxfId="7" priority="6" operator="equal">
      <formula>"successful"</formula>
    </cfRule>
    <cfRule type="cellIs" dxfId="6" priority="7" operator="equal">
      <formula>"live"</formula>
    </cfRule>
    <cfRule type="cellIs" dxfId="5" priority="8" operator="equal">
      <formula>"canceled"</formula>
    </cfRule>
    <cfRule type="cellIs" dxfId="4" priority="9" operator="equal">
      <formula>"failed"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AE90-1B2C-4B78-9F7E-335DDB68F9D1}">
  <dimension ref="A1:J566"/>
  <sheetViews>
    <sheetView tabSelected="1" workbookViewId="0">
      <selection activeCell="I8" sqref="I8"/>
    </sheetView>
  </sheetViews>
  <sheetFormatPr defaultRowHeight="15.5" x14ac:dyDescent="0.35"/>
  <cols>
    <col min="1" max="1" width="10.6640625"/>
    <col min="2" max="2" width="13" bestFit="1" customWidth="1"/>
    <col min="4" max="4" width="10.6640625"/>
    <col min="5" max="5" width="13" bestFit="1" customWidth="1"/>
    <col min="8" max="8" width="16.83203125" customWidth="1"/>
    <col min="9" max="9" width="10.08203125" customWidth="1"/>
    <col min="10" max="10" width="9.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  <c r="H1" s="13"/>
      <c r="I1" s="13" t="s">
        <v>2113</v>
      </c>
      <c r="J1" s="13" t="s">
        <v>2114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H2" s="13" t="s">
        <v>2106</v>
      </c>
      <c r="I2" s="14">
        <f>AVERAGE(B$2:B$566)</f>
        <v>851.14690265486729</v>
      </c>
      <c r="J2" s="14">
        <f>AVERAGE(E2:E365)</f>
        <v>585.61538461538464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s="13" t="s">
        <v>2107</v>
      </c>
      <c r="I3" s="14">
        <f>MEDIAN(B$2:B$566)</f>
        <v>201</v>
      </c>
      <c r="J3" s="14">
        <f>MEDIAN(E2:E365)</f>
        <v>114.5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13" t="s">
        <v>2108</v>
      </c>
      <c r="I4" s="14">
        <f>_xlfn.MODE.SNGL(B$2:B$566)</f>
        <v>85</v>
      </c>
      <c r="J4" s="14">
        <f>_xlfn.MODE.SNGL(E2:E365)</f>
        <v>1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13" t="s">
        <v>2109</v>
      </c>
      <c r="I5" s="14">
        <f>MAX(B$2:B$566)</f>
        <v>7295</v>
      </c>
      <c r="J5" s="14">
        <f>MAX(E2:E365)</f>
        <v>6080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13" t="s">
        <v>2110</v>
      </c>
      <c r="I6" s="14">
        <f>MIN(B$2:B$566)</f>
        <v>16</v>
      </c>
      <c r="J6" s="14">
        <f>MIN(E2:E365)</f>
        <v>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s="13" t="s">
        <v>2111</v>
      </c>
      <c r="I7" s="14">
        <f>I8*I8</f>
        <v>1606216.5936295737</v>
      </c>
      <c r="J7" s="14">
        <f>J8*J8</f>
        <v>924113.4549692733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s="13" t="s">
        <v>2112</v>
      </c>
      <c r="I8" s="14">
        <f>STDEV(B$2:B$566)</f>
        <v>1267.366006183523</v>
      </c>
      <c r="J8" s="14">
        <f>STDEV(E2:E365)</f>
        <v>961.30819978260524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  <c r="H9" s="13" t="s">
        <v>2115</v>
      </c>
      <c r="I9">
        <f>SKEW(B$2:B$566)</f>
        <v>2.1761972595812389</v>
      </c>
      <c r="J9">
        <f>SKEW(E$2:E$365)</f>
        <v>2.7048960546692098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  <c r="H10" s="13"/>
      <c r="I10" s="13"/>
      <c r="J10" s="13"/>
    </row>
    <row r="11" spans="1:10" x14ac:dyDescent="0.35">
      <c r="A11" t="s">
        <v>20</v>
      </c>
      <c r="B11">
        <v>890</v>
      </c>
      <c r="D11" t="s">
        <v>14</v>
      </c>
      <c r="E11">
        <v>674</v>
      </c>
      <c r="H11" s="13"/>
    </row>
    <row r="12" spans="1:10" x14ac:dyDescent="0.35">
      <c r="A12" t="s">
        <v>20</v>
      </c>
      <c r="B12">
        <v>142</v>
      </c>
      <c r="D12" t="s">
        <v>14</v>
      </c>
      <c r="E12">
        <v>558</v>
      </c>
      <c r="H12" s="13"/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D2:E945">
    <sortCondition ref="D1:D945"/>
  </sortState>
  <conditionalFormatting sqref="A2:A566 D2:D365">
    <cfRule type="cellIs" dxfId="3" priority="5" operator="equal">
      <formula>"successful"</formula>
    </cfRule>
    <cfRule type="cellIs" dxfId="2" priority="6" operator="equal">
      <formula>"live"</formula>
    </cfRule>
    <cfRule type="cellIs" dxfId="1" priority="7" operator="equal">
      <formula>"canceled"</formula>
    </cfRule>
    <cfRule type="cellIs" dxfId="0" priority="8" operator="equal">
      <formula>"failed"</formula>
    </cfRule>
  </conditionalFormatting>
  <pageMargins left="0.7" right="0.7" top="0.75" bottom="0.75" header="0.3" footer="0.3"/>
  <pageSetup orientation="portrait" r:id="rId1"/>
  <ignoredErrors>
    <ignoredError sqref="I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E267-2D66-4F06-BB7F-4DAF32C79033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 Comparisons</vt:lpstr>
      <vt:lpstr>Campaign Success by Date</vt:lpstr>
      <vt:lpstr>Campaign Success by Category</vt:lpstr>
      <vt:lpstr>Crowdfunding</vt:lpstr>
      <vt:lpstr>Summary Table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Krenn, Daniel R. (HQ-YA010)</cp:lastModifiedBy>
  <dcterms:created xsi:type="dcterms:W3CDTF">2021-09-29T18:52:28Z</dcterms:created>
  <dcterms:modified xsi:type="dcterms:W3CDTF">2023-08-17T21:25:26Z</dcterms:modified>
</cp:coreProperties>
</file>