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martinez\Documents\GitHub\EcoSysEM\ecosysem\kinetics\Excels\"/>
    </mc:Choice>
  </mc:AlternateContent>
  <xr:revisionPtr revIDLastSave="0" documentId="13_ncr:1_{4D6E0409-5D03-4692-8CDB-AAE6388E8EF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H20" i="1" l="1"/>
  <c r="D20" i="1"/>
  <c r="D7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  <c r="G19" i="1"/>
  <c r="G18" i="1"/>
  <c r="G17" i="1"/>
  <c r="G16" i="1"/>
  <c r="G15" i="1"/>
  <c r="G14" i="1"/>
  <c r="G13" i="1"/>
  <c r="G12" i="1"/>
  <c r="G11" i="1"/>
  <c r="G10" i="1"/>
  <c r="G9" i="1"/>
  <c r="G8" i="1"/>
  <c r="F6" i="1"/>
  <c r="F5" i="1"/>
  <c r="F4" i="1"/>
  <c r="G7" i="1"/>
  <c r="F3" i="1"/>
  <c r="F2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7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tc={B64F00DB-B5A2-4EB5-91C7-179351693E09}</author>
    <author>tc={D9CDC371-DAFC-4097-975F-2CEAD667DDE4}</author>
    <author>tc={EEDC5410-BDA8-49DF-AD9E-1EA784E9AD47}</author>
    <author>tc={ABF0A1D2-5102-4B48-9178-81D566701191}</author>
    <author>tc={F18DBA7A-A16B-4BCF-9561-6DB352758D2E}</author>
  </authors>
  <commentList>
    <comment ref="D1" authorId="0" shapeId="0" xr:uid="{B64F00DB-B5A2-4EB5-91C7-179351693E09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[K]</t>
      </text>
    </comment>
    <comment ref="E1" authorId="1" shapeId="0" xr:uid="{D9CDC371-DAFC-4097-975F-2CEAD667DDE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[mol/h/cell]</t>
      </text>
    </comment>
    <comment ref="F1" authorId="2" shapeId="0" xr:uid="{EEDC5410-BDA8-49DF-AD9E-1EA784E9AD47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[mol/L]</t>
      </text>
    </comment>
    <comment ref="G1" authorId="3" shapeId="0" xr:uid="{ABF0A1D2-5102-4B48-9178-81D566701191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[mol/L]</t>
      </text>
    </comment>
    <comment ref="H1" authorId="4" shapeId="0" xr:uid="{F18DBA7A-A16B-4BCF-9561-6DB352758D2E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[mol/L]</t>
      </text>
    </comment>
  </commentList>
</comments>
</file>

<file path=xl/sharedStrings.xml><?xml version="1.0" encoding="utf-8"?>
<sst xmlns="http://schemas.openxmlformats.org/spreadsheetml/2006/main" count="65" uniqueCount="38">
  <si>
    <t>REF</t>
  </si>
  <si>
    <r>
      <t xml:space="preserve">Methylocapsa gorgona </t>
    </r>
    <r>
      <rPr>
        <sz val="11"/>
        <color theme="1"/>
        <rFont val="Calibri"/>
        <family val="2"/>
        <scheme val="minor"/>
      </rPr>
      <t>MG08</t>
    </r>
  </si>
  <si>
    <r>
      <t xml:space="preserve">Methylocapsa palsarum </t>
    </r>
    <r>
      <rPr>
        <sz val="11"/>
        <color theme="1"/>
        <rFont val="Calibri"/>
        <family val="2"/>
        <scheme val="minor"/>
      </rPr>
      <t>NE2</t>
    </r>
  </si>
  <si>
    <r>
      <t>Mycobacterium smegmatis</t>
    </r>
    <r>
      <rPr>
        <sz val="10"/>
        <color theme="1"/>
        <rFont val="Times New Roman"/>
        <family val="1"/>
      </rPr>
      <t xml:space="preserve"> mc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155</t>
    </r>
  </si>
  <si>
    <r>
      <t>Methylocapsa gorgona</t>
    </r>
    <r>
      <rPr>
        <sz val="10"/>
        <color theme="1"/>
        <rFont val="Times New Roman"/>
        <family val="1"/>
      </rPr>
      <t xml:space="preserve"> MG08</t>
    </r>
  </si>
  <si>
    <r>
      <t>Methylotuvimicrobium buryatense</t>
    </r>
    <r>
      <rPr>
        <sz val="10"/>
        <color theme="1"/>
        <rFont val="Times New Roman"/>
        <family val="1"/>
      </rPr>
      <t xml:space="preserve"> 5GB1C</t>
    </r>
  </si>
  <si>
    <r>
      <t xml:space="preserve">Methylocystis sp. </t>
    </r>
    <r>
      <rPr>
        <sz val="10"/>
        <color theme="1"/>
        <rFont val="Times New Roman"/>
        <family val="1"/>
      </rPr>
      <t>strain SC2</t>
    </r>
  </si>
  <si>
    <r>
      <t>Streptomyces sp.</t>
    </r>
    <r>
      <rPr>
        <sz val="10"/>
        <color theme="1"/>
        <rFont val="Times New Roman"/>
        <family val="1"/>
      </rPr>
      <t xml:space="preserve"> HFI6</t>
    </r>
  </si>
  <si>
    <r>
      <t xml:space="preserve">Streptomyces sp. </t>
    </r>
    <r>
      <rPr>
        <sz val="10"/>
        <color rgb="FF000000"/>
        <rFont val="Times New Roman"/>
        <family val="1"/>
      </rPr>
      <t>HFI7</t>
    </r>
  </si>
  <si>
    <r>
      <t xml:space="preserve">Streptomyces sp. </t>
    </r>
    <r>
      <rPr>
        <sz val="10"/>
        <color theme="1"/>
        <rFont val="Times New Roman"/>
        <family val="1"/>
      </rPr>
      <t>HFI8</t>
    </r>
  </si>
  <si>
    <r>
      <t xml:space="preserve">Streptomyces sp. </t>
    </r>
    <r>
      <rPr>
        <sz val="10"/>
        <color rgb="FF000000"/>
        <rFont val="Times New Roman"/>
        <family val="1"/>
      </rPr>
      <t>HFI9</t>
    </r>
  </si>
  <si>
    <r>
      <t xml:space="preserve">Streptomyces sp. </t>
    </r>
    <r>
      <rPr>
        <sz val="10"/>
        <color theme="1"/>
        <rFont val="Times New Roman"/>
        <family val="1"/>
      </rPr>
      <t>HP3</t>
    </r>
  </si>
  <si>
    <r>
      <t xml:space="preserve">Streptomyces avermitilis </t>
    </r>
    <r>
      <rPr>
        <sz val="10"/>
        <color rgb="FF000000"/>
        <rFont val="Times New Roman"/>
        <family val="1"/>
      </rPr>
      <t>46492</t>
    </r>
  </si>
  <si>
    <r>
      <t xml:space="preserve">Streptomyces sp. </t>
    </r>
    <r>
      <rPr>
        <sz val="10"/>
        <color theme="1"/>
        <rFont val="Times New Roman"/>
        <family val="1"/>
      </rPr>
      <t>MP1</t>
    </r>
  </si>
  <si>
    <r>
      <t xml:space="preserve">Streptomyces sp. </t>
    </r>
    <r>
      <rPr>
        <sz val="10"/>
        <color rgb="FF000000"/>
        <rFont val="Times New Roman"/>
        <family val="1"/>
      </rPr>
      <t>MP2</t>
    </r>
  </si>
  <si>
    <r>
      <t xml:space="preserve">Streptomyces sp. </t>
    </r>
    <r>
      <rPr>
        <sz val="10"/>
        <color theme="1"/>
        <rFont val="Times New Roman"/>
        <family val="1"/>
      </rPr>
      <t>HP9</t>
    </r>
  </si>
  <si>
    <r>
      <t xml:space="preserve">Streptomyces sp. </t>
    </r>
    <r>
      <rPr>
        <sz val="10"/>
        <color rgb="FF000000"/>
        <rFont val="Times New Roman"/>
        <family val="1"/>
      </rPr>
      <t>HP12</t>
    </r>
  </si>
  <si>
    <r>
      <t>Streptomyces sp.</t>
    </r>
    <r>
      <rPr>
        <sz val="10"/>
        <color theme="1"/>
        <rFont val="Times New Roman"/>
        <family val="1"/>
      </rPr>
      <t xml:space="preserve"> HP13</t>
    </r>
  </si>
  <si>
    <r>
      <t xml:space="preserve">Streptomyces sp. </t>
    </r>
    <r>
      <rPr>
        <sz val="10"/>
        <color rgb="FF000000"/>
        <rFont val="Times New Roman"/>
        <family val="1"/>
      </rPr>
      <t>PCB7</t>
    </r>
  </si>
  <si>
    <t>Schmider2024</t>
  </si>
  <si>
    <t>Greening2014</t>
  </si>
  <si>
    <t>Tveit2019</t>
  </si>
  <si>
    <t>He2023</t>
  </si>
  <si>
    <t>Baani2008</t>
  </si>
  <si>
    <t>Meredith2014</t>
  </si>
  <si>
    <t>Constant2010</t>
  </si>
  <si>
    <t>Mth</t>
  </si>
  <si>
    <t>HOB</t>
  </si>
  <si>
    <t>Reaction</t>
  </si>
  <si>
    <t>CH4</t>
  </si>
  <si>
    <t>H2</t>
  </si>
  <si>
    <t>qmax</t>
  </si>
  <si>
    <t>Sample</t>
  </si>
  <si>
    <t>Texp</t>
  </si>
  <si>
    <t>Mycobacterium smegmatis</t>
  </si>
  <si>
    <t>Cordero2019</t>
  </si>
  <si>
    <t>COOB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</si>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</sst>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EZ RABERT Eloy" id="{3E7A2E02-F1BD-4892-AB13-EBE9BEFA4653}" userId="S::eloy.MARTINEZ-RABERT@univ-amu.fr::64465afa-bf2b-42d1-a0d0-71f14d228f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2-18T16:50:06.90" personId="{3E7A2E02-F1BD-4892-AB13-EBE9BEFA4653}" id="{B64F00DB-B5A2-4EB5-91C7-179351693E09}">
    <text>Units: [K]</text>
  </threadedComment>
  <threadedComment ref="E1" dT="2024-12-13T08:37:28.96" personId="{3E7A2E02-F1BD-4892-AB13-EBE9BEFA4653}" id="{D9CDC371-DAFC-4097-975F-2CEAD667DDE4}">
    <text>Units: [mol/h/cell]</text>
  </threadedComment>
  <threadedComment ref="F1" dT="2024-12-13T12:09:08.81" personId="{3E7A2E02-F1BD-4892-AB13-EBE9BEFA4653}" id="{EEDC5410-BDA8-49DF-AD9E-1EA784E9AD47}">
    <text>Units: [mol/L]</text>
  </threadedComment>
  <threadedComment ref="G1" dT="2024-12-13T12:09:23.16" personId="{3E7A2E02-F1BD-4892-AB13-EBE9BEFA4653}" id="{ABF0A1D2-5102-4B48-9178-81D566701191}">
    <text>Units: [mol/L]</text>
  </threadedComment>
  <threadedComment ref="H1" dT="2025-01-29T13:38:43.13" personId="{3E7A2E02-F1BD-4892-AB13-EBE9BEFA4653}" id="{F18DBA7A-A16B-4BCF-9561-6DB352758D2E}">
    <text>Units: [mol/L]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20" sqref="K20"/>
    </sheetView>
  </sheetViews>
  <sheetFormatPr defaultRowHeight="14.4" x14ac:dyDescent="0.3"/>
  <cols>
    <col min="1" max="1" width="35.5546875" bestFit="1" customWidth="1"/>
    <col min="2" max="2" width="14.77734375" customWidth="1"/>
    <col min="3" max="4" width="16.44140625" bestFit="1" customWidth="1"/>
    <col min="5" max="5" width="11.44140625" customWidth="1"/>
  </cols>
  <sheetData>
    <row r="1" spans="1:11" x14ac:dyDescent="0.3">
      <c r="A1" s="1" t="s">
        <v>32</v>
      </c>
      <c r="B1" s="2" t="s">
        <v>0</v>
      </c>
      <c r="C1" s="2" t="s">
        <v>28</v>
      </c>
      <c r="D1" s="2" t="s">
        <v>33</v>
      </c>
      <c r="E1" s="2" t="s">
        <v>31</v>
      </c>
      <c r="F1" s="2" t="s">
        <v>29</v>
      </c>
      <c r="G1" s="2" t="s">
        <v>30</v>
      </c>
      <c r="H1" s="2" t="s">
        <v>37</v>
      </c>
    </row>
    <row r="2" spans="1:11" x14ac:dyDescent="0.3">
      <c r="A2" s="4" t="s">
        <v>1</v>
      </c>
      <c r="B2" s="8" t="s">
        <v>19</v>
      </c>
      <c r="C2" s="7" t="s">
        <v>26</v>
      </c>
      <c r="D2" s="8">
        <f>20+273.15</f>
        <v>293.14999999999998</v>
      </c>
      <c r="E2" s="7">
        <f>0.0491*10^(-15)</f>
        <v>4.9099999999999999E-17</v>
      </c>
      <c r="F2" s="7">
        <f>48.54*10^(-9)</f>
        <v>4.8540000000000003E-8</v>
      </c>
      <c r="J2" s="9"/>
      <c r="K2" s="10"/>
    </row>
    <row r="3" spans="1:11" x14ac:dyDescent="0.3">
      <c r="A3" s="4" t="s">
        <v>2</v>
      </c>
      <c r="B3" s="8" t="s">
        <v>19</v>
      </c>
      <c r="C3" s="8" t="s">
        <v>26</v>
      </c>
      <c r="D3" s="8">
        <f>20+273.15</f>
        <v>293.14999999999998</v>
      </c>
      <c r="E3" s="8">
        <f>1.33*10^(-15)</f>
        <v>1.3300000000000001E-15</v>
      </c>
      <c r="F3" s="7">
        <f>402.8*10^(-9)</f>
        <v>4.0280000000000003E-7</v>
      </c>
      <c r="J3" s="9"/>
      <c r="K3" s="10"/>
    </row>
    <row r="4" spans="1:11" x14ac:dyDescent="0.3">
      <c r="A4" s="3" t="s">
        <v>4</v>
      </c>
      <c r="B4" s="8" t="s">
        <v>21</v>
      </c>
      <c r="C4" s="8" t="s">
        <v>26</v>
      </c>
      <c r="D4" s="8">
        <f>21+273.15</f>
        <v>294.14999999999998</v>
      </c>
      <c r="E4" s="8">
        <f>0.95*10^(-15)</f>
        <v>9.5000000000000005E-16</v>
      </c>
      <c r="F4" s="7">
        <f>4910*10^(-9)</f>
        <v>4.9100000000000004E-6</v>
      </c>
      <c r="J4" s="9"/>
      <c r="K4" s="10"/>
    </row>
    <row r="5" spans="1:11" x14ac:dyDescent="0.3">
      <c r="A5" s="5" t="s">
        <v>5</v>
      </c>
      <c r="B5" s="8" t="s">
        <v>22</v>
      </c>
      <c r="C5" s="8" t="s">
        <v>26</v>
      </c>
      <c r="D5" s="8">
        <f>30+273.15</f>
        <v>303.14999999999998</v>
      </c>
      <c r="E5" s="8">
        <f>5.29*10^(-15)</f>
        <v>5.2900000000000004E-15</v>
      </c>
      <c r="F5" s="7">
        <f>8800*10^(-9)</f>
        <v>8.8000000000000004E-6</v>
      </c>
      <c r="J5" s="9"/>
      <c r="K5" s="10"/>
    </row>
    <row r="6" spans="1:11" x14ac:dyDescent="0.3">
      <c r="A6" s="3" t="s">
        <v>6</v>
      </c>
      <c r="B6" s="8" t="s">
        <v>23</v>
      </c>
      <c r="C6" s="8" t="s">
        <v>26</v>
      </c>
      <c r="D6" s="8">
        <f>25+273.15</f>
        <v>298.14999999999998</v>
      </c>
      <c r="E6" s="8">
        <f>0.11*10^(-15)</f>
        <v>1.1000000000000001E-16</v>
      </c>
      <c r="F6" s="7">
        <f>110*10^(-9)</f>
        <v>1.1000000000000001E-7</v>
      </c>
      <c r="J6" s="9"/>
      <c r="K6" s="10"/>
    </row>
    <row r="7" spans="1:11" ht="15.6" x14ac:dyDescent="0.3">
      <c r="A7" s="3" t="s">
        <v>3</v>
      </c>
      <c r="B7" s="8" t="s">
        <v>20</v>
      </c>
      <c r="C7" s="7" t="s">
        <v>27</v>
      </c>
      <c r="D7" s="8">
        <f>37+273.15</f>
        <v>310.14999999999998</v>
      </c>
      <c r="E7" s="7">
        <f>0.000274*10^(-15)</f>
        <v>2.74E-19</v>
      </c>
      <c r="F7" s="7"/>
      <c r="G7" s="7">
        <f>113*10^(-9)</f>
        <v>1.1300000000000001E-7</v>
      </c>
      <c r="H7" s="7"/>
      <c r="J7" s="9"/>
      <c r="K7" s="10"/>
    </row>
    <row r="8" spans="1:11" x14ac:dyDescent="0.3">
      <c r="A8" s="3" t="s">
        <v>7</v>
      </c>
      <c r="B8" s="8" t="s">
        <v>24</v>
      </c>
      <c r="C8" s="8" t="s">
        <v>27</v>
      </c>
      <c r="D8" s="8">
        <f t="shared" ref="D8:D19" si="0">25+273.15</f>
        <v>298.14999999999998</v>
      </c>
      <c r="E8" s="8">
        <f>1.68*10^(-15)</f>
        <v>1.6800000000000001E-15</v>
      </c>
      <c r="F8" s="7"/>
      <c r="G8" s="7">
        <f>62.42*10^(-9)</f>
        <v>6.2419999999999999E-8</v>
      </c>
      <c r="H8" s="7"/>
      <c r="J8" s="9"/>
      <c r="K8" s="10"/>
    </row>
    <row r="9" spans="1:11" x14ac:dyDescent="0.3">
      <c r="A9" s="6" t="s">
        <v>8</v>
      </c>
      <c r="B9" s="8" t="s">
        <v>24</v>
      </c>
      <c r="C9" s="8" t="s">
        <v>27</v>
      </c>
      <c r="D9" s="8">
        <f t="shared" si="0"/>
        <v>298.14999999999998</v>
      </c>
      <c r="E9" s="8">
        <f>0.73*10^(-15)</f>
        <v>7.3000000000000003E-16</v>
      </c>
      <c r="F9" s="7"/>
      <c r="G9" s="7">
        <f>46.81*10^(-9)</f>
        <v>4.6810000000000007E-8</v>
      </c>
      <c r="H9" s="7"/>
      <c r="J9" s="9"/>
      <c r="K9" s="10"/>
    </row>
    <row r="10" spans="1:11" x14ac:dyDescent="0.3">
      <c r="A10" s="3" t="s">
        <v>9</v>
      </c>
      <c r="B10" s="8" t="s">
        <v>24</v>
      </c>
      <c r="C10" s="8" t="s">
        <v>27</v>
      </c>
      <c r="D10" s="8">
        <f t="shared" si="0"/>
        <v>298.14999999999998</v>
      </c>
      <c r="E10" s="8">
        <f>0.28*10^(-15)</f>
        <v>2.8000000000000006E-16</v>
      </c>
      <c r="F10" s="7"/>
      <c r="G10" s="7">
        <f>31.21*10^(-9)</f>
        <v>3.121E-8</v>
      </c>
      <c r="H10" s="7"/>
      <c r="J10" s="9"/>
      <c r="K10" s="10"/>
    </row>
    <row r="11" spans="1:11" x14ac:dyDescent="0.3">
      <c r="A11" s="6" t="s">
        <v>10</v>
      </c>
      <c r="B11" s="8" t="s">
        <v>24</v>
      </c>
      <c r="C11" s="8" t="s">
        <v>27</v>
      </c>
      <c r="D11" s="8">
        <f t="shared" si="0"/>
        <v>298.14999999999998</v>
      </c>
      <c r="E11" s="8">
        <f>0.13*10^(-15)</f>
        <v>1.3000000000000002E-16</v>
      </c>
      <c r="F11" s="7"/>
      <c r="G11" s="7">
        <f>31.21*10^(-9)</f>
        <v>3.121E-8</v>
      </c>
      <c r="H11" s="7"/>
      <c r="J11" s="9"/>
      <c r="K11" s="10"/>
    </row>
    <row r="12" spans="1:11" x14ac:dyDescent="0.3">
      <c r="A12" s="3" t="s">
        <v>11</v>
      </c>
      <c r="B12" s="8" t="s">
        <v>25</v>
      </c>
      <c r="C12" s="8" t="s">
        <v>27</v>
      </c>
      <c r="D12" s="8">
        <f t="shared" si="0"/>
        <v>298.14999999999998</v>
      </c>
      <c r="E12" s="8">
        <f>8.61*10^(-15)</f>
        <v>8.6100000000000007E-15</v>
      </c>
      <c r="F12" s="7"/>
      <c r="G12" s="7">
        <f>43*10^(-9)</f>
        <v>4.3000000000000001E-8</v>
      </c>
      <c r="H12" s="7"/>
      <c r="J12" s="9"/>
      <c r="K12" s="10"/>
    </row>
    <row r="13" spans="1:11" x14ac:dyDescent="0.3">
      <c r="A13" s="6" t="s">
        <v>12</v>
      </c>
      <c r="B13" s="8" t="s">
        <v>25</v>
      </c>
      <c r="C13" s="8" t="s">
        <v>27</v>
      </c>
      <c r="D13" s="8">
        <f t="shared" si="0"/>
        <v>298.14999999999998</v>
      </c>
      <c r="E13" s="8">
        <f>14.27*10^(-15)</f>
        <v>1.4270000000000002E-14</v>
      </c>
      <c r="F13" s="7"/>
      <c r="G13" s="7">
        <f>39*10^(-9)</f>
        <v>3.9000000000000005E-8</v>
      </c>
      <c r="H13" s="7"/>
      <c r="J13" s="9"/>
      <c r="K13" s="10"/>
    </row>
    <row r="14" spans="1:11" x14ac:dyDescent="0.3">
      <c r="A14" s="3" t="s">
        <v>13</v>
      </c>
      <c r="B14" s="8" t="s">
        <v>25</v>
      </c>
      <c r="C14" s="8" t="s">
        <v>27</v>
      </c>
      <c r="D14" s="8">
        <f t="shared" si="0"/>
        <v>298.14999999999998</v>
      </c>
      <c r="E14" s="8">
        <f>3.77*10^(-15)</f>
        <v>3.7700000000000001E-15</v>
      </c>
      <c r="F14" s="7"/>
      <c r="G14" s="7">
        <f>100*10^(-9)</f>
        <v>1.0000000000000001E-7</v>
      </c>
      <c r="H14" s="7"/>
      <c r="J14" s="9"/>
      <c r="K14" s="10"/>
    </row>
    <row r="15" spans="1:11" x14ac:dyDescent="0.3">
      <c r="A15" s="6" t="s">
        <v>14</v>
      </c>
      <c r="B15" s="8" t="s">
        <v>25</v>
      </c>
      <c r="C15" s="8" t="s">
        <v>27</v>
      </c>
      <c r="D15" s="8">
        <f t="shared" si="0"/>
        <v>298.14999999999998</v>
      </c>
      <c r="E15" s="8">
        <f>4.4*10^(-15)</f>
        <v>4.4000000000000005E-15</v>
      </c>
      <c r="F15" s="7"/>
      <c r="G15" s="7">
        <f>135*10^(-9)</f>
        <v>1.35E-7</v>
      </c>
      <c r="H15" s="7"/>
      <c r="J15" s="9"/>
      <c r="K15" s="10"/>
    </row>
    <row r="16" spans="1:11" x14ac:dyDescent="0.3">
      <c r="A16" s="3" t="s">
        <v>15</v>
      </c>
      <c r="B16" s="8" t="s">
        <v>25</v>
      </c>
      <c r="C16" s="8" t="s">
        <v>27</v>
      </c>
      <c r="D16" s="8">
        <f t="shared" si="0"/>
        <v>298.14999999999998</v>
      </c>
      <c r="E16" s="8">
        <f>2.25*10^(-15)</f>
        <v>2.2500000000000003E-15</v>
      </c>
      <c r="F16" s="7"/>
      <c r="G16" s="7">
        <f>374*10^(-9)</f>
        <v>3.7400000000000004E-7</v>
      </c>
      <c r="H16" s="7"/>
      <c r="J16" s="9"/>
      <c r="K16" s="10"/>
    </row>
    <row r="17" spans="1:11" x14ac:dyDescent="0.3">
      <c r="A17" s="6" t="s">
        <v>16</v>
      </c>
      <c r="B17" s="8" t="s">
        <v>25</v>
      </c>
      <c r="C17" s="8" t="s">
        <v>27</v>
      </c>
      <c r="D17" s="8">
        <f t="shared" si="0"/>
        <v>298.14999999999998</v>
      </c>
      <c r="E17" s="8">
        <f>1.25*10^(-15)</f>
        <v>1.2500000000000002E-15</v>
      </c>
      <c r="F17" s="7"/>
      <c r="G17" s="7">
        <f>361*10^(-9)</f>
        <v>3.6100000000000002E-7</v>
      </c>
      <c r="H17" s="7"/>
      <c r="J17" s="9"/>
      <c r="K17" s="10"/>
    </row>
    <row r="18" spans="1:11" x14ac:dyDescent="0.3">
      <c r="A18" s="3" t="s">
        <v>17</v>
      </c>
      <c r="B18" s="8" t="s">
        <v>25</v>
      </c>
      <c r="C18" s="8" t="s">
        <v>27</v>
      </c>
      <c r="D18" s="8">
        <f t="shared" si="0"/>
        <v>298.14999999999998</v>
      </c>
      <c r="E18" s="8">
        <f>2.13*10^(-15)</f>
        <v>2.1299999999999999E-15</v>
      </c>
      <c r="F18" s="7"/>
      <c r="G18" s="7">
        <f>112*10^(-9)</f>
        <v>1.1200000000000001E-7</v>
      </c>
      <c r="H18" s="7"/>
      <c r="J18" s="9"/>
      <c r="K18" s="10"/>
    </row>
    <row r="19" spans="1:11" x14ac:dyDescent="0.3">
      <c r="A19" s="6" t="s">
        <v>18</v>
      </c>
      <c r="B19" s="8" t="s">
        <v>25</v>
      </c>
      <c r="C19" s="8" t="s">
        <v>27</v>
      </c>
      <c r="D19" s="8">
        <f t="shared" si="0"/>
        <v>298.14999999999998</v>
      </c>
      <c r="E19" s="8">
        <f>0.56*10^(-15)</f>
        <v>5.6000000000000013E-16</v>
      </c>
      <c r="F19" s="7"/>
      <c r="G19" s="7">
        <f>47*10^(-9)</f>
        <v>4.7000000000000004E-8</v>
      </c>
      <c r="H19" s="7"/>
      <c r="J19" s="9"/>
      <c r="K19" s="10"/>
    </row>
    <row r="20" spans="1:11" x14ac:dyDescent="0.3">
      <c r="A20" s="3" t="s">
        <v>34</v>
      </c>
      <c r="B20" s="8" t="s">
        <v>35</v>
      </c>
      <c r="C20" s="8" t="s">
        <v>36</v>
      </c>
      <c r="D20" s="8">
        <f>37+273.15</f>
        <v>310.14999999999998</v>
      </c>
      <c r="E20" s="7">
        <f>3.13*(1/10^9)*(1/10^15)*(122/1)*(60/1)</f>
        <v>2.2911600000000001E-20</v>
      </c>
      <c r="H20" s="9">
        <f>323*10^(-9)</f>
        <v>3.2300000000000002E-7</v>
      </c>
      <c r="J20" s="9"/>
      <c r="K20" s="11"/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Martinez Rabert</dc:creator>
  <cp:lastModifiedBy>MARTINEZ RABERT Eloy</cp:lastModifiedBy>
  <dcterms:created xsi:type="dcterms:W3CDTF">2015-06-05T18:17:20Z</dcterms:created>
  <dcterms:modified xsi:type="dcterms:W3CDTF">2025-02-24T08:46:28Z</dcterms:modified>
</cp:coreProperties>
</file>